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erawat.Ro\Desktop\DigitalID Training\"/>
    </mc:Choice>
  </mc:AlternateContent>
  <xr:revisionPtr revIDLastSave="0" documentId="13_ncr:1_{4E9EA213-3AC1-4B70-BA3E-DB1394F64BDD}" xr6:coauthVersionLast="47" xr6:coauthVersionMax="47" xr10:uidLastSave="{00000000-0000-0000-0000-000000000000}"/>
  <bookViews>
    <workbookView xWindow="-108" yWindow="-108" windowWidth="23256" windowHeight="12576" xr2:uid="{1EFEBF78-9BE5-314B-94E1-852724D327A4}"/>
  </bookViews>
  <sheets>
    <sheet name="หน้าแรก" sheetId="2" r:id="rId1"/>
    <sheet name="STEP 1" sheetId="1" r:id="rId2"/>
    <sheet name="STEP 2" sheetId="28" r:id="rId3"/>
    <sheet name="STEP 3" sheetId="14" r:id="rId4"/>
    <sheet name="หน้าสรุป" sheetId="10" r:id="rId5"/>
    <sheet name="หน้า printout" sheetId="31" r:id="rId6"/>
    <sheet name="ข้อมูลเพิ่มเติม" sheetId="11" r:id="rId7"/>
    <sheet name="ตัวอย่าง" sheetId="34" r:id="rId8"/>
  </sheets>
  <definedNames>
    <definedName name="assertionAgency">หน้าแรก!$C$3</definedName>
    <definedName name="assertionApprover">หน้าแรก!$C$6</definedName>
    <definedName name="assertionCoordinator">หน้าแรก!$C$5</definedName>
    <definedName name="assertionDate">หน้าแรก!$C$4</definedName>
    <definedName name="examplesCon">ตัวอย่าง!$A$2:$D$6</definedName>
    <definedName name="examplesFinance">ตัวอย่าง!$A$7:$D$11</definedName>
    <definedName name="examplesLaw">ตัวอย่าง!$A$27:$D$31</definedName>
    <definedName name="examplesLeak">ตัวอย่าง!$A$17:$D$21</definedName>
    <definedName name="examplesLoss">ตัวอย่าง!$A$12:$D$16</definedName>
    <definedName name="examplesSafety">ตัวอย่าง!$A$22:$D$26</definedName>
    <definedName name="ImpactlevelConAAL">'STEP 2'!$I$16</definedName>
    <definedName name="ImpactlevelConFAL">'STEP 2'!$J$16</definedName>
    <definedName name="ImpactlevelConIAL">'STEP 2'!$H$16</definedName>
    <definedName name="ImpactlevelFinanceAAL">'STEP 2'!$I$17</definedName>
    <definedName name="ImpactlevelFinanceFAL">'STEP 2'!$J$17</definedName>
    <definedName name="ImpactlevelFinanceIAL">'STEP 2'!$H$17</definedName>
    <definedName name="ImpactlevelLawAAL">'STEP 2'!$I$21</definedName>
    <definedName name="ImpactlevelLawFAL">'STEP 2'!$J$21</definedName>
    <definedName name="ImpactlevelLawIAL">'STEP 2'!$H$21</definedName>
    <definedName name="ImpactlevelLeakAAL">'STEP 2'!$I$19</definedName>
    <definedName name="ImpactlevelLeakFAL">'STEP 2'!$J$19</definedName>
    <definedName name="ImpactlevelLeakIAL">'STEP 2'!$H$19</definedName>
    <definedName name="ImpactlevelLossAAL">'STEP 2'!$I$18</definedName>
    <definedName name="ImpactlevelLossFAL">'STEP 2'!$J$18</definedName>
    <definedName name="ImpactlevelLossIAL">'STEP 2'!$H$18</definedName>
    <definedName name="ImpactlevelSafetyAAL">'STEP 2'!$I$20</definedName>
    <definedName name="ImpactlevelSafetyFAL">'STEP 2'!$J$20</definedName>
    <definedName name="ImpactlevelSafetyIAL">'STEP 2'!$H$20</definedName>
    <definedName name="isAccessingPersonalInfo">'STEP 3'!$C$7</definedName>
    <definedName name="isFederated">'STEP 3'!$C$4</definedName>
    <definedName name="isFrontChannel">'STEP 3'!$C$9</definedName>
    <definedName name="isInfoAssertion">'STEP 3'!$C$8</definedName>
    <definedName name="likelihood">'STEP 2'!$L$12:$M$14</definedName>
    <definedName name="magnitude">'STEP 2'!$L$6:$M$9</definedName>
    <definedName name="needPersonalInfo">'STEP 3'!$C$5</definedName>
    <definedName name="needRegistration">'STEP 3'!$C$6</definedName>
    <definedName name="recommended_assurance_levels">'STEP 1'!$G$3:$I$6</definedName>
    <definedName name="RisklevelConAAL">'STEP 2'!$I$7</definedName>
    <definedName name="RisklevelConFAL">'STEP 2'!$J$7</definedName>
    <definedName name="RisklevelConIAL">'STEP 2'!$H$7</definedName>
    <definedName name="RisklevelFinanceAAL">'STEP 2'!$I$8</definedName>
    <definedName name="RisklevelFinanceFAL">'STEP 2'!$J$8</definedName>
    <definedName name="RisklevelFinanceIAL">'STEP 2'!$H$8</definedName>
    <definedName name="RisklevelLawAAL">'STEP 2'!$I$12</definedName>
    <definedName name="RisklevelLawFAL">'STEP 2'!$J$12</definedName>
    <definedName name="RisklevelLawIAL">'STEP 2'!$H$12</definedName>
    <definedName name="RisklevelLeakAAL">'STEP 2'!$I$10</definedName>
    <definedName name="RisklevelLeakFAL">'STEP 2'!$J$10</definedName>
    <definedName name="RisklevelLeakIAL">'STEP 2'!$H$10</definedName>
    <definedName name="RisklevelLossAAL">'STEP 2'!$I$9</definedName>
    <definedName name="RisklevelLossFAL">'STEP 2'!$J$9</definedName>
    <definedName name="RisklevelLossIAL">'STEP 2'!$H$9</definedName>
    <definedName name="RisklevelSafetyAAL">'STEP 2'!$I$11</definedName>
    <definedName name="RisklevelSafetyFAL">'STEP 2'!$J$11</definedName>
    <definedName name="RisklevelSafetyIAL">'STEP 2'!$H$11</definedName>
    <definedName name="serviceGoal">หน้าแรก!$C$13</definedName>
    <definedName name="serviceName">หน้าแรก!$C$11</definedName>
    <definedName name="serviceUser">หน้าแรก!$C$12</definedName>
    <definedName name="หมายเหตุ">'STEP 3'!$A$12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1" l="1"/>
  <c r="B3" i="31"/>
  <c r="P7" i="28"/>
  <c r="O7" i="28"/>
  <c r="Q7" i="28" l="1"/>
  <c r="E5" i="31"/>
  <c r="E4" i="31"/>
  <c r="B6" i="31"/>
  <c r="B5" i="31"/>
  <c r="B4" i="31"/>
  <c r="E3" i="31"/>
  <c r="P35" i="28"/>
  <c r="P34" i="28"/>
  <c r="P33" i="28"/>
  <c r="P32" i="28"/>
  <c r="P30" i="28"/>
  <c r="P29" i="28"/>
  <c r="P28" i="28"/>
  <c r="P27" i="28"/>
  <c r="P25" i="28"/>
  <c r="P24" i="28"/>
  <c r="P23" i="28"/>
  <c r="P22" i="28"/>
  <c r="P20" i="28"/>
  <c r="P19" i="28"/>
  <c r="P18" i="28"/>
  <c r="P17" i="28"/>
  <c r="P15" i="28"/>
  <c r="P14" i="28"/>
  <c r="P13" i="28"/>
  <c r="P12" i="28"/>
  <c r="P10" i="28"/>
  <c r="P9" i="28"/>
  <c r="P8" i="28"/>
  <c r="O35" i="28"/>
  <c r="O34" i="28"/>
  <c r="O33" i="28"/>
  <c r="O32" i="28"/>
  <c r="O30" i="28"/>
  <c r="O29" i="28"/>
  <c r="O28" i="28"/>
  <c r="O27" i="28"/>
  <c r="O25" i="28"/>
  <c r="O24" i="28"/>
  <c r="O23" i="28"/>
  <c r="O22" i="28"/>
  <c r="O20" i="28"/>
  <c r="O19" i="28"/>
  <c r="O18" i="28"/>
  <c r="O17" i="28"/>
  <c r="O15" i="28"/>
  <c r="O14" i="28"/>
  <c r="O13" i="28"/>
  <c r="O12" i="28"/>
  <c r="O10" i="28"/>
  <c r="O9" i="28"/>
  <c r="O8" i="28"/>
  <c r="H16" i="28" s="1"/>
  <c r="F6" i="14"/>
  <c r="I6" i="14"/>
  <c r="B8" i="1"/>
  <c r="B7" i="1"/>
  <c r="I4" i="14" l="1"/>
  <c r="H4" i="2" s="1"/>
  <c r="I21" i="28"/>
  <c r="H15" i="31" s="1"/>
  <c r="Q30" i="28"/>
  <c r="Q20" i="28"/>
  <c r="Q10" i="28"/>
  <c r="I16" i="28"/>
  <c r="H5" i="31" s="1"/>
  <c r="I18" i="28"/>
  <c r="H9" i="31" s="1"/>
  <c r="I20" i="28"/>
  <c r="H13" i="31" s="1"/>
  <c r="J20" i="28"/>
  <c r="I13" i="31" s="1"/>
  <c r="H20" i="28"/>
  <c r="G13" i="31" s="1"/>
  <c r="Q18" i="28"/>
  <c r="Q28" i="28"/>
  <c r="J18" i="28"/>
  <c r="I9" i="31" s="1"/>
  <c r="H18" i="28"/>
  <c r="G9" i="31" s="1"/>
  <c r="F4" i="2"/>
  <c r="C10" i="31"/>
  <c r="H21" i="28"/>
  <c r="G15" i="31" s="1"/>
  <c r="J21" i="28"/>
  <c r="J16" i="28"/>
  <c r="I5" i="31" s="1"/>
  <c r="F5" i="2"/>
  <c r="C11" i="31"/>
  <c r="J17" i="28"/>
  <c r="I7" i="31" s="1"/>
  <c r="H17" i="28"/>
  <c r="G7" i="31" s="1"/>
  <c r="J19" i="28"/>
  <c r="I11" i="31" s="1"/>
  <c r="H19" i="28"/>
  <c r="G11" i="31" s="1"/>
  <c r="Q14" i="28"/>
  <c r="I17" i="28"/>
  <c r="H7" i="31" s="1"/>
  <c r="I19" i="28"/>
  <c r="H11" i="31" s="1"/>
  <c r="H6" i="2"/>
  <c r="E12" i="31"/>
  <c r="G6" i="2"/>
  <c r="D12" i="31"/>
  <c r="Q35" i="28"/>
  <c r="Q22" i="28"/>
  <c r="Q25" i="28"/>
  <c r="Q27" i="28"/>
  <c r="Q15" i="28"/>
  <c r="Q13" i="28"/>
  <c r="Q23" i="28"/>
  <c r="Q33" i="28"/>
  <c r="Q8" i="28"/>
  <c r="H7" i="28" s="1"/>
  <c r="Q9" i="28"/>
  <c r="I7" i="28" s="1"/>
  <c r="Q19" i="28"/>
  <c r="Q29" i="28"/>
  <c r="Q12" i="28"/>
  <c r="Q32" i="28"/>
  <c r="Q24" i="28"/>
  <c r="Q34" i="28"/>
  <c r="Q17" i="28"/>
  <c r="G5" i="31"/>
  <c r="E10" i="31" l="1"/>
  <c r="F4" i="14"/>
  <c r="D10" i="31" s="1"/>
  <c r="I10" i="28"/>
  <c r="P11" i="31" s="1"/>
  <c r="J7" i="28"/>
  <c r="Q5" i="31" s="1"/>
  <c r="H8" i="28"/>
  <c r="O7" i="31" s="1"/>
  <c r="J8" i="28"/>
  <c r="Q7" i="31" s="1"/>
  <c r="J9" i="28"/>
  <c r="Q9" i="31" s="1"/>
  <c r="H9" i="28"/>
  <c r="O9" i="31" s="1"/>
  <c r="J11" i="28"/>
  <c r="Q13" i="31" s="1"/>
  <c r="H11" i="28"/>
  <c r="O13" i="31" s="1"/>
  <c r="I8" i="28"/>
  <c r="P7" i="31" s="1"/>
  <c r="J12" i="28"/>
  <c r="Q15" i="31" s="1"/>
  <c r="H12" i="28"/>
  <c r="O15" i="31" s="1"/>
  <c r="I12" i="28"/>
  <c r="P15" i="31" s="1"/>
  <c r="J10" i="28"/>
  <c r="Q11" i="31" s="1"/>
  <c r="H10" i="28"/>
  <c r="O11" i="31" s="1"/>
  <c r="I11" i="28"/>
  <c r="P13" i="31" s="1"/>
  <c r="I9" i="28"/>
  <c r="P9" i="31" s="1"/>
  <c r="P5" i="31"/>
  <c r="C4" i="10"/>
  <c r="O5" i="31"/>
  <c r="E8" i="10"/>
  <c r="E7" i="10"/>
  <c r="C7" i="10"/>
  <c r="C6" i="10"/>
  <c r="E6" i="10"/>
  <c r="D5" i="10"/>
  <c r="C5" i="10"/>
  <c r="E5" i="10"/>
  <c r="D4" i="10"/>
  <c r="E4" i="10"/>
  <c r="D7" i="10"/>
  <c r="D6" i="10"/>
  <c r="D9" i="10"/>
  <c r="E9" i="10"/>
  <c r="C9" i="10"/>
  <c r="C8" i="10"/>
  <c r="G4" i="2" l="1"/>
  <c r="D19" i="10"/>
  <c r="C19" i="10"/>
  <c r="E19" i="10"/>
  <c r="C18" i="10"/>
  <c r="E18" i="10"/>
  <c r="C17" i="10"/>
  <c r="E17" i="10"/>
  <c r="E14" i="10"/>
  <c r="D14" i="10"/>
  <c r="D18" i="10"/>
  <c r="D17" i="10"/>
  <c r="D8" i="10"/>
  <c r="I5" i="14"/>
  <c r="E11" i="31" s="1"/>
  <c r="H5" i="2" l="1"/>
  <c r="C14" i="10"/>
  <c r="E16" i="10"/>
  <c r="C15" i="10"/>
  <c r="E15" i="10"/>
  <c r="D15" i="10"/>
  <c r="C16" i="10"/>
  <c r="D16" i="10" l="1"/>
  <c r="F5" i="14"/>
  <c r="D11" i="31" s="1"/>
  <c r="G5" i="2" l="1"/>
</calcChain>
</file>

<file path=xl/sharedStrings.xml><?xml version="1.0" encoding="utf-8"?>
<sst xmlns="http://schemas.openxmlformats.org/spreadsheetml/2006/main" count="574" uniqueCount="329">
  <si>
    <t>ข้อมูลผู้ประเมินความเสี่ยง</t>
  </si>
  <si>
    <t>ระดับความน่าเชื่อถือขั้นต่ำที่แนะนำ</t>
  </si>
  <si>
    <t>ชื่อหน่วยงาน</t>
  </si>
  <si>
    <t>ระดับความน่าเชื่อถือ</t>
  </si>
  <si>
    <t>วันที่ประเมิน</t>
  </si>
  <si>
    <t>ระดับความน่าเชื่อถือของไอเดนทิตี (IAL)</t>
  </si>
  <si>
    <t>ผู้ประเมิน หรือผู้ประสานงาน</t>
  </si>
  <si>
    <t>ระดับความน่าเชื่อถือของสิ่งที่ใช้ยืนยันตัวตน (AAL)</t>
  </si>
  <si>
    <t>ผู้ตรวจสอบและยืนยันผลการประเมิน</t>
  </si>
  <si>
    <t>ระดับความน่าเชื่อถือของการแลกเปลี่ยนข้อมูลไอเดนทิตีระหว่างองค์กร (FAL)</t>
  </si>
  <si>
    <t>ข้อมูลบริการและผู้ใช้งานที่ถูกประเมินความเสี่ยง</t>
  </si>
  <si>
    <t>ชื่อบริการ</t>
  </si>
  <si>
    <t>ผู้ใช้บริการ</t>
  </si>
  <si>
    <t>จุดประสงค์การใช้บริการของผู้ใช้งาน</t>
  </si>
  <si>
    <t xml:space="preserve"> วิธีการใช้เครื่องมือประเมินความเสี่ยง</t>
  </si>
  <si>
    <t xml:space="preserve"> — ผู้ประเมินหรือผู้ประสานงานสามารถใช้งานเครื่องมือฯ เพื่อประเมินความเสี่ยงเกี่ยวกับการพิสูจน์และยืนยันตัวตนสำหรับบริการภาครัฐ  </t>
  </si>
  <si>
    <t xml:space="preserve"> — ผู้ประเมินหรือผู้ประสานงานสามารถเริ่มต้นการใช้งานเครื่องมือฯ จากการกรอกข้อมูลในตารางสีเหลืองใน sheet "หน้าแรก" เพื่อบันทึกข้อมูลของผู้ประเมินเอง รวมทั้งข้อมูลบริการและผู้ใช้บริการของธุรกรรมที่ถูกประเมิน</t>
  </si>
  <si>
    <t xml:space="preserve"> — จากนั้นผู้ประเมินหรือผู้ประสานงานกรอกข้อมูลในตารางสีเทาในหน้า “STEP 1”  “STEP 2” “STEP 3” ตามลำดับ เมื่อเสร็จสิ้นการกรอกข้อมูล เครื่องมือฯ จะทำการประมวลผลอัตโนมัติเพื่อคำนวณระดับความน่าเชื่อถือ</t>
  </si>
  <si>
    <t xml:space="preserve"> — ผู้ประเมินหรือผู้ประสานงานสามารถดูผลลัพธ์จากการคำนวณได้ในตารางสรุปในหน้า “หน้าแรก” และ “หน้าสรุป” ของเครื่องมือฯ  </t>
  </si>
  <si>
    <t xml:space="preserve"> — ผู้ประเมินหรือผู้ประสานงานสามารถพิมพ์ผลลัพธ์การประเมินและผลสรุปของข้อมูลต่าง ๆ ได้ในหน้า “หน้า print out”</t>
  </si>
  <si>
    <t xml:space="preserve"> ตารางที่ผู้ประเมินต้องกรอกเพื่อนำไปคำนวณระดับความน่าเชื่อถือ</t>
  </si>
  <si>
    <t xml:space="preserve"> ตารางที่ผู้ประเมินต้องกรอกเพื่อการบันทึกข้อมูล ทว่าไม่ถูกนำไปทำการคำนวณใด ๆ</t>
  </si>
  <si>
    <t xml:space="preserve"> ตารางแสดงผลลัพธ์จากการคำนวณ</t>
  </si>
  <si>
    <t xml:space="preserve"> "หน้าแรก"</t>
  </si>
  <si>
    <t>พร้อมทั้งสรุปผลลัพธ์จากการคำนวณจาก "STEP 1" "STEP 2" และ "STEP 3" โดยข้อมูลที่ถูกกรอกใน "หน้าแรก" จะไม่ถูกนำไปคำนวณในขั้นตอนต่อ ๆ ไป</t>
  </si>
  <si>
    <t>"STEP 1"</t>
  </si>
  <si>
    <t>หน้าสำหรับให้ผู้ประเมินกรอกข้อมูลประเภทของบริการ เพื่อนำไปประเมินระดับความน่าเชื่อถือขั้นต่ำที่แนะนำตามมาตรฐานของ สพร.</t>
  </si>
  <si>
    <t>"STEP 2"</t>
  </si>
  <si>
    <t>หน้าสำหรับให้ผู้ประเมินกรอกข้อมูลผลกระทบที่อาจจะเกิดขึ้น โอกาสหรือความเป็นไปได้ที่จะเกิดขึ้น เพื่อคำนวณความเสี่ยงและผลกระทบทั้ง 6 ประเภท</t>
  </si>
  <si>
    <t>"STEP 3"</t>
  </si>
  <si>
    <t>หน้าสำหรับให้ผู้ประเมินกรอกข้อมูลเพื่อประเมินระดับความน่าเชื่อถือ โดยใช้ข้อมูลจ่ากหน้า "STEP 2" เพื่อคำนวณระดับความน่าเชื่อถือขั้นต่ำที่แนะนำ</t>
  </si>
  <si>
    <t>"หน้าสรุป"</t>
  </si>
  <si>
    <t>หน้าแสดงผลลัพธ์จากการคำนวณใน "STEP 2" โดยใช้สี (เขียว เหลือง และแดง) เพื่อระบุระดับความเสี่ยง (ต่ำ ปานกลาง สูง) ที่คำนวณได้ของแต่ละประเภทผลกระทบ</t>
  </si>
  <si>
    <t>"หน้า print out"</t>
  </si>
  <si>
    <t>หน้าแสดงข้อมูลและผลลัพธ์ของการประมวลผลทั้งหมด</t>
  </si>
  <si>
    <t>"ข้อมูลเพิ่มเติม"</t>
  </si>
  <si>
    <t xml:space="preserve">หน้าแสดงรายละเอียดวิธีการคำนวณและการให้คะแนนในแต่ละหัวข้อ </t>
  </si>
  <si>
    <t>STEP 1</t>
  </si>
  <si>
    <t>ข้อมูลประเภทบริการภาครัฐ</t>
  </si>
  <si>
    <t>ระดับความน่าเชื่อถือที่แนะนำในแต่ละประเภทบริการภาครัฐ</t>
  </si>
  <si>
    <t>บริการที่ถูกประเมิน จัดว่าเป็นบริการประเภทใด ตามตารางสีเขียวด้านขวานี้</t>
  </si>
  <si>
    <t>กลุ่มการให้บริการข้อมูลพื้นฐาน
(Emerging Services)</t>
  </si>
  <si>
    <t>มีข้อมูลที่เปิดเป็นสาธารณะหรือข้อมูลทั่วไป</t>
  </si>
  <si>
    <t>ประเภทบริการภาครัฐ</t>
  </si>
  <si>
    <t>ระดับ IAL ขั้นต่ำ</t>
  </si>
  <si>
    <t>ระดับ AAL ขั้นต่ำ</t>
  </si>
  <si>
    <t>ประเภทของบริการ</t>
  </si>
  <si>
    <t>กลุ่มการให้บริการข้อมูลที่มีการปฏิสัมพันธ์กับผู้ใช้บริการ</t>
  </si>
  <si>
    <t>ไม่จำเป็นต้องใช้ข้อมูลส่วนบุคคล</t>
  </si>
  <si>
    <t>กลุ่มการให้บริการข้อมูลพื้นฐาน</t>
  </si>
  <si>
    <t>ไม่จําเป็นต้องใช้ดิจิทัลไอดี</t>
  </si>
  <si>
    <t>ไม่จำเป็นต้องมีการลงทะเบียนและพิสูจน์ตัวตน</t>
  </si>
  <si>
    <t>ระดับความน่าเชื่อถือขั้นต่ำที่แนะนำตามมาตรฐานของ สพร.</t>
  </si>
  <si>
    <t>กลุ่มการให้บริการข้อมูลที่มีการ
ปฏิสัมพันธ์กับผู้ใช้บริการ
(Enhanced Services)</t>
  </si>
  <si>
    <t>มีการสื่อสารโต้ตอบกับผู้ใช้บริการ</t>
  </si>
  <si>
    <t>กลุ่มการให้บริการธุรกรรม</t>
  </si>
  <si>
    <t>ประเภทระดับความน่าเชื่อถือ</t>
  </si>
  <si>
    <t>ระดับความน่าเชื่อถือขั้นต่ำ</t>
  </si>
  <si>
    <t>ใช้ข้อมูลส่วนบุคคล หรือไม่ก็ได้โดยเจ้าของข้อมูลส่วนบุคคล ไม่จำเป็นต้องเป็นผู้ดำเนินการเอง</t>
  </si>
  <si>
    <t>กลุ่มการให้บริการธุรกรรมที่เชื่อมโยงข้อมูลระหว่างหน่วยงาน</t>
  </si>
  <si>
    <t>มีการลงทะเบียนและพิสูจน์ตัวตนทางดิจิทัล หรือไม่ก็ได้</t>
  </si>
  <si>
    <t>มีช่องทางที่สามารถติดต่อได้</t>
  </si>
  <si>
    <t>กลุ่มการให้บริการธุรกรรม
(Transactional Services)</t>
  </si>
  <si>
    <t>ต้องมีการลงทะเบียนและพิสูจน์ตัวตนทางดิจิทัล</t>
  </si>
  <si>
    <t>ต้องยืนยันช่องทางการติดต่อ (หมายเลขโทรศัพท์ หรือ อีเมล)</t>
  </si>
  <si>
    <t>กลุ่มการให้บริการธุรกรรมที่
เชื่อมโยงข้อมูลระหว่างหน่วยงาน
(Connected Services)</t>
  </si>
  <si>
    <t>ต้องมีการเชื่อมโยงหรือใช้ข้อมูลร่วมกับหน่วยงานภายนอกแห่งอื่น</t>
  </si>
  <si>
    <t>STEP 2</t>
  </si>
  <si>
    <t>ตารางแสดงขั้นตอนการคำนวณ</t>
  </si>
  <si>
    <t>•</t>
  </si>
  <si>
    <t>ผู้ใช้บริการในที่นี้ คือผู้ใช้บริการที่ระบุไว้ในหน้าแรก</t>
  </si>
  <si>
    <t>ตารางแสดงข้อมูล</t>
  </si>
  <si>
    <t>เหตุการณ์อันเป็นความเสี่ยง</t>
  </si>
  <si>
    <t>เหตุผลสนับสนุนคำตอบ (ถ้ามี)</t>
  </si>
  <si>
    <t>ระดับความเสี่ยง (0-9)</t>
  </si>
  <si>
    <t>ระดับความเป็นไปได้ (L)</t>
  </si>
  <si>
    <t>ความเสี่ยงทุกตัว</t>
  </si>
  <si>
    <t>ประเภทผลกระทบ</t>
  </si>
  <si>
    <t>พิสูจน์ตัวตนผิดพลาด</t>
  </si>
  <si>
    <t>ยืนยันตัวตนผิดพลาด</t>
  </si>
  <si>
    <t>เชื่อมโยงกับองค์กรอื่นผิดพลาด</t>
  </si>
  <si>
    <t>ไม่มี</t>
  </si>
  <si>
    <t>ความไม่สะดวกสบายและการเสื่อมเสียชื่อเสียง</t>
  </si>
  <si>
    <t>หากผู้ใช้บริการให้ข้อมูลส่วนตัวอันเป็นเท็จ หรือแสดงตัวด้วยไอเดนทิตีปลอมที่ไม่มีอยู่จริง หรือเป็นของบุคคลอื่น</t>
  </si>
  <si>
    <t>ปานกลาง</t>
  </si>
  <si>
    <t>ต่ำ</t>
  </si>
  <si>
    <t>หากผู้ใช้บริการให้ข้อมูลส่วนตัวผิดพลาดแบบไม่ได้ตั้งใจตอนลงทะเบียน</t>
  </si>
  <si>
    <t xml:space="preserve">ความเสียหายทางการเงิน </t>
  </si>
  <si>
    <t>หากผู้ใช้บริการที่เคยลงทะเบียนไว้แล้ว ถูกสวมรอยเข้าใช้งานแทน</t>
  </si>
  <si>
    <t>ความเสียหายต่อการดําเนินงานขององค์กรหรือต่อผลประโยชน์สาธารณะ</t>
  </si>
  <si>
    <t>สูง</t>
  </si>
  <si>
    <t>หากผู้ใช้บริการที่เคยลงทะเบียนไว้แล้ว ถูกขโมยข้อมูลส่วนตัวที่ใช้ประกอบการพิสูจน์และยืนยันตัวตน</t>
  </si>
  <si>
    <t xml:space="preserve">การเปิดเผยข้อมูลโดยไม่ได้รับอนุญาต </t>
  </si>
  <si>
    <t>ความปลอดภัยของบุคคล</t>
  </si>
  <si>
    <t>ระดับความเป็นไปได้ (Likelihood: L)</t>
  </si>
  <si>
    <t>การละเมิดทางแพ่งหรือทางอาญา</t>
  </si>
  <si>
    <t>มีโอกาสเกิดขึ้นต่ำ</t>
  </si>
  <si>
    <t>มีโอกาสเกิดขึ้นปานกลาง</t>
  </si>
  <si>
    <t>มีโอกาสเกิดขึ้นสูง</t>
  </si>
  <si>
    <t>AAL</t>
  </si>
  <si>
    <t>FAL</t>
  </si>
  <si>
    <t>STEP 3</t>
  </si>
  <si>
    <t>หากช่องคำตอบเปลี่ยนเป็นแรเงาสีเทา คำตอบช่องนั้นจะไม่ส่งผลต่อการประเมินระดับความน่าเชื่อถือ</t>
  </si>
  <si>
    <t>การกำหนดระดับความน่าเชื่อถือ</t>
  </si>
  <si>
    <t>ระดับความน่าเชื่อถือขั้นต่ำ ที่แนะนำจากระดับความเสี่ยง</t>
  </si>
  <si>
    <t>บริการมีการเชื่อมโยงข้อมูลไอเดนทิตีกับองค์กรอื่นผ่านเครือข่ายคอมพิวเตอร์หรือไม่</t>
  </si>
  <si>
    <t>IAL</t>
  </si>
  <si>
    <t>บริการจำเป็นต้องใช้ข้อมูลส่วนบุคคลจากผู้ใช้งาน ในการให้บริการหรือไม่</t>
  </si>
  <si>
    <t>บริการจำเป็นต้องพิสูจน์ตัวตนและตรวจสอบข้อมูลส่วนตัวดังกล่าวก่อน จึงจะให้บริการได้ ใช่หรือไม่</t>
  </si>
  <si>
    <t>ผู้ใช้งานสามารถเข้าถึงข้อมูลส่วนบุคคลที่เคยให้ไว้ ได้หรือไม่</t>
  </si>
  <si>
    <t>ข้อมูลแสดงการเข้าสู่ระบบของผู้ใช้งาน* ประกอบด้วยข้อมูลส่วนตัวหรือไม่</t>
  </si>
  <si>
    <t>บริการมีการเชื่อมโยงข้อมูลไอเดนทิตีกับองค์กรอื่นผ่านทาง front channel** หรือไม่</t>
  </si>
  <si>
    <t>*</t>
  </si>
  <si>
    <t>มีการส่งผ่านข้อมูลในระบบการยืนยันตัวตนหรือไม่</t>
  </si>
  <si>
    <t>* ข้อมูลแสดงการเข้าสู่ระบบของผู้ใช้งาน (assertion) เป็นข้อมูลที่แลกเปลี่ยนระหว่าง IdP และ RP</t>
  </si>
  <si>
    <t>** front channel คือ ช่องทางสื่อสารระหว่าง IdP และ RP โดยมี "ผู้ถือครองไอเดนทิตี" (holder) คั่นกลางอยู่</t>
  </si>
  <si>
    <t xml:space="preserve"> </t>
  </si>
  <si>
    <t>อธิบายความหมายของสีและตัวเลขระดับผลกระทบที่เป็นไปได้เมื่อเกิดข้อผิดพลาด</t>
  </si>
  <si>
    <t>เชื่อมโยงกับ
องค์กรอื่นผิดพลาด</t>
  </si>
  <si>
    <t xml:space="preserve">ความไม่สะดวกสบาย 
และเสื่อมเสียชื่อเสียง </t>
  </si>
  <si>
    <t>มีความไม่สะดวกสบายและเสื่อมเสียชื่อเสียงในระยะสั้น และจํากัด</t>
  </si>
  <si>
    <t>มีความไม่สะดวกสบายและเสื่อมเสียชื่อเสียงรุนแรง ระยะสั้น หรือมีผลปานกลางในระยะยาว</t>
  </si>
  <si>
    <t>มีความไม่สะดวกสบายและเสื่อมเสียชื่อเสียงระยะยาว หรือมีผลกระทบหลายบุคคล</t>
  </si>
  <si>
    <t>มีความเสียหายทางการเงินที่ไม่มีนัยสําคัญ</t>
  </si>
  <si>
    <t>มีความเสียหายทางการเงินรุนแรง</t>
  </si>
  <si>
    <t>มีความเสียหายทางการเงินรุนแรงมาก</t>
  </si>
  <si>
    <t>มีผลกระทบที่จํากัดต่อการดําเนินงานขององค์กรหรือต่อผลประโยชน์สาธารณะ</t>
  </si>
  <si>
    <t>มีผลกระทบรุนแรงต่อการดําเนินงานขององค์กรหรือต่อผลประโยชน์สาธารณะ</t>
  </si>
  <si>
    <t>มีผลกระทบรุนแรงมากต่อการดําเนินงานขององค์กรหรือต่อผลประโยชน์สาธารณะ</t>
  </si>
  <si>
    <t xml:space="preserve">การเปิดเผยข้อมูล
โดยไม่ได้รับอนุญาต </t>
  </si>
  <si>
    <t>มีการปล่อยข้อมูลส่วนบุคคล หรือข้อมูลสําคัญทางการค้าให้กับผู้ไม่ได้รับอนุญาต ทําให้ความลับที่เปิดเผยมีผลกระทบระดับต่ำ</t>
  </si>
  <si>
    <t>มีการปล่อยข้อมูลส่วนบุคคล หรือข้อมูลสําคัญทางการค้าให้กับผู้ไม่ได้รับอนุญาต ทําให้ความลับที่เปิดเผยมีผลกระทบระดับปานกลาง</t>
  </si>
  <si>
    <t>มีการปล่อยข้อมูลส่วนบุคคล หรือข้อมูลสําคัญทางการค้าให้กับผู้ไม่ได้รับอนุญาต ทําให้ความลับที่เปิดเผยมีผลกระทบระดับสูง</t>
  </si>
  <si>
    <t xml:space="preserve">ความปลอดภัยของบุคคล </t>
  </si>
  <si>
    <t>บาดเจ็บเล็กน้อย ไม่ต้องรับการรักษาพยาบาล</t>
  </si>
  <si>
    <t>มีความเสี่ยงพอสมควรที่จะบาดเจ็บเล็กน้อย หรือมีความเสี่ยงจํากัดที่จะบาดเจ็บซึ่งต้องการการรักษาพยาบาล</t>
  </si>
  <si>
    <t>มีความเสี่ยงที่จะบาดเจ็บสาหัส หรือถึงแก่ชีวิต</t>
  </si>
  <si>
    <t>การละเมิดทางแพ่ง
หรือทางอาญา</t>
  </si>
  <si>
    <t>การฝ่าฝืนกฎหมายนั้นเป็นเรื่องเล็กน้อย ซึ่งไม่จําเป็นต้องมีการบังคับใช้กฎหมาย</t>
  </si>
  <si>
    <t>การฝ่าฝืนกฎหมายนั้นมีความเสี่ยงที่จะถูกบังคับใช้กฎหมาย</t>
  </si>
  <si>
    <t>การฝ่าฝืนกฎหมายนั้นมีความเสี่ยงสูงเป็นพิเศษในการที่จะถูกบังคับใช้กฎหมาย</t>
  </si>
  <si>
    <t>สรุประดับความเสี่ยง</t>
  </si>
  <si>
    <t>อธิบายความหมายของสีและตัวเลขระดับความเสี่ยงเมื่อเกิดข้อผิดพลาด</t>
  </si>
  <si>
    <t>ระดับความเสี่ยง</t>
  </si>
  <si>
    <t>ระดับคะแนน</t>
  </si>
  <si>
    <t>แทนด้วย</t>
  </si>
  <si>
    <t>ความหมาย</t>
  </si>
  <si>
    <t>6-9</t>
  </si>
  <si>
    <t>ระดับความเสี่ยงที่หน่วยงานของรัฐไม่สามารถยอมรับได้ และต้องจัดการลดความเสี่ยงให้ไปอยู่ในระดับต่ําลงโดยเร็ว โดยต้องจัดให้มีแผนการลดความเสี่ยงและป้องกัน ไม่ให้ความเสี่ยงกลับเพิ่มสูงขึ้นด้วย</t>
  </si>
  <si>
    <t>2-4</t>
  </si>
  <si>
    <t>ระดับความเสี่ยงที่หน่วยงานของรัฐสามารถยอมรับได้โดยต้องมีมาตรการควบคุมหรือมีแผนการลดความเสี่ยง เพื่อลดความเสี่ยงให้ไปอยู่ในระดับต่ําและป้องกันไม่ให้ความเสี่ยงเพิ่มขึ้น</t>
  </si>
  <si>
    <t>ไม่มีหรือต่ำ</t>
  </si>
  <si>
    <t>0-1</t>
  </si>
  <si>
    <t>ระดับความเสี่ยงที่หน่วยงานของรัฐสามารถยอมรับได้โดยมีมาตรการควบคุมอยู่แล้วหรือไม่ก็ได้</t>
  </si>
  <si>
    <t>พิสูจน์ตัวตน
ผิดพลาด</t>
  </si>
  <si>
    <t>ยืนยันตัวตน
ผิดพลาด</t>
  </si>
  <si>
    <t>ระดับ
ความเสี่ยง</t>
  </si>
  <si>
    <t>ระดับ
คะแนน</t>
  </si>
  <si>
    <t xml:space="preserve">ความไม่สะดวกสบาย </t>
  </si>
  <si>
    <t>มีความไม่สะดวกสบายและเสื่อมเสีย
ชื่อเสียงในระยะสั้น และจํากัด</t>
  </si>
  <si>
    <t>มีความไม่สะดวกสบายและเสื่อมเสียชื่อเสียง
รุนแรงระยะสั้น หรือมีผลปานกลางในระยะยาว</t>
  </si>
  <si>
    <t>มีความไม่สะดวกสบายและเสื่อมเสียชื่อเสียง
ระยะยาวหรือมีผลกระทบหลายบุคคล</t>
  </si>
  <si>
    <t>มีผลกระทบที่จํากัดต่อการดําเนินงานของ
องค์กรหรือต่อผลประโยชน์สาธารณะ</t>
  </si>
  <si>
    <t>การกําหนดระดับความน่าเชื่อถือที่แนะนำขั้นต่ำ</t>
  </si>
  <si>
    <t xml:space="preserve"> — แนะนำตามประเภทบริการ เป็นผลลัพธ์ที่ได้จากการอ้างอิงตามระดับความน่าเชื่อถือขั้นต่ำที่แนะนำในแต่ละประเภทบริการตามมาตรฐานของ สพร. โดยยังมิได้มีการประเมินความเสี่ยงหรือมีการคำนวณระดับผลกระทบใด ๆ</t>
  </si>
  <si>
    <t xml:space="preserve"> — แนะนำตามระดับความเสี่ยง เป็นผลลัพธ์ที่ได้จากการอ้างอิงตามระดับความน่าเชื่อถือที่แนะนำตามการคำนวณจากระดับความเสี่ยงตามมาตรฐานของ สพร. ซึ่งมีค่าการคำนวณโดยการเอาระดับผลกระทบคูณระดับที่เป็นไปได้</t>
  </si>
  <si>
    <t>โอกาสหรือความเป็นไปได้ที่จะเกิดขึ้น</t>
  </si>
  <si>
    <t>คะแนน</t>
  </si>
  <si>
    <t>มีโอกาสเกิดขึ้นเป็นประจําบ่อยครั้ง</t>
  </si>
  <si>
    <t>มีโอกาสเกิดบางครั้ง</t>
  </si>
  <si>
    <t>มีโอกาสเกิด แต่นาน ๆ ครั้ง</t>
  </si>
  <si>
    <t>ไม่มีโอกาสเกิดขึ้น</t>
  </si>
  <si>
    <t>ผลกระทบ</t>
  </si>
  <si>
    <t xml:space="preserve">ความไม่สะดวกสบาย และเสื่อมเสียชื่อเสียง </t>
  </si>
  <si>
    <t>ต่ำ / ปานกลาง</t>
  </si>
  <si>
    <t>ปานกลาง/ สูง</t>
  </si>
  <si>
    <t>การคำนวณ</t>
  </si>
  <si>
    <t>ความเสี่ยง = โอกาสที่จะเกิดขึ้นได้ x ผลกระทบ</t>
  </si>
  <si>
    <t>ระดับความเสี่ยงที่หน่วยงานของรัฐสามารถยอมรับได้โดยต้องมีมาตรการ
ควบคุมหรือมีแผนการลดความเสี่ยง เพื่อลดความเสี่ยงให้ไปอยู่ในระดับ
ต่ําและป้องกันไม่ให้ความเสี่ยงเพิ่มขึ้น</t>
  </si>
  <si>
    <t>ระดับความเสี่ยงที่หน่วยงานของรัฐสามารถยอมรับได้โดยมีมาตรการ
ควบคุมอยู่แล้วหรือไม่ก็ได้</t>
  </si>
  <si>
    <t>ระดับผลกระทบที่เป็นไปได้เมื่อเกิดข้อผิดพลาด</t>
  </si>
  <si>
    <t>ระดับคะแนน: 1</t>
  </si>
  <si>
    <t>ระดับคะแนน: 2</t>
  </si>
  <si>
    <t>ระดับคะแนน: 3</t>
  </si>
  <si>
    <t>มีความไม่สะดวกสบายและเสื่อมเสียชื่อเสียงในระยะสั้นและจํากัด</t>
  </si>
  <si>
    <t>ความเสียหายต่อการดําเนินงานของ
องค์กรหรือต่อผลประโยชน์สาธารณะ</t>
  </si>
  <si>
    <t>ข้อปฏิบัติในการใช้เครื่องมือฯ</t>
  </si>
  <si>
    <t xml:space="preserve"> โดยหน่วยงานภาครัฐสามารถเทียบระดับความน่าเชื่อถือที่แนะนำต่าง ๆ จากการคำนวณในด้านต่าง ๆ เพื่อให้สอดคล้องกับมาตรฐานทั้งในและต่างประเทศ </t>
  </si>
  <si>
    <t>ผลลัพธ์ที่ได้จากการประเมินในเครื่องมือประเมินความเสี่ยงเพื่อใช้ในการพิสูจน์และยืนยันตัวตนของบริการภาครัฐสามารถเป็นตัวช่วยให้หน่วยงานภาครัฐมีเครื่องมือฯ ที่เป็นมาตรฐานเดียวกันและเกิดการปฏิบัติตามที่ได้มาตรฐาน</t>
  </si>
  <si>
    <t>แนะนำตามระดับความเสี่ยง*</t>
  </si>
  <si>
    <t>แนะนำตามประเภทบริการ*</t>
  </si>
  <si>
    <t>เป็นการประเมินเพื้องต้นตามประเภทบริการ</t>
  </si>
  <si>
    <t>เป็นการประเมินจากผลกระทบเพียงอย่างเดียว</t>
  </si>
  <si>
    <t>เป็นการประเมินจากผลกระทบและโอกาสที่จะเกิดขึ้น</t>
  </si>
  <si>
    <t xml:space="preserve">ที่มาของผลการประเมิน:  </t>
  </si>
  <si>
    <t xml:space="preserve">ที่มาของมาตรฐาน:  </t>
  </si>
  <si>
    <t>เกิด identity theft เป็นวงกว้าง จากการนำข้อมูลดังกล่าวไปใช้เพื่อดำเนินธุรกรรมต่าง ๆ ที่ไม่ชอบด้วยกฎหมาย จำเป็นต้องดำเนินการเอาผิด</t>
  </si>
  <si>
    <t>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และเจ้าของข้อมูลตัวจริงดำเนินคดีแพ่งกับองค์กรผู้ให้บริการ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</si>
  <si>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ที่เกี่ยวข้องกับการเจรจา G2G จากนั้นนำไปเผยแพร่ในทางลบ เกิดการฟ้องร้องในระดับที่กรมสอบสวนคดีพิเศษต้องเข้ามาดำเนินการ</t>
  </si>
  <si>
    <t>ผู้ไม่ประสงค์ดีสวมรอยเข้ามารวบรวมข้อมูลส่วนบุคคล ทำให้องค์กรผู้ให้บริการ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และถูกฟ้องแพ่งจากเจ้าของข้อมูลตัวจริง</t>
  </si>
  <si>
    <t>ผู้ใช้งานลงทะเบียนโดยพิมพ์ตัวเลขตกตอนแจ้งข้อมูลรายได้ ซึ่งอันที่จริงเป็นการนำเข้าสู่ระบบคอมพิวเตอร์ซึ่งข้อมูลอันบิดเบือน ผิด พ.ร.บ. คอมพิวเตอร์ฯ 2560 แต่ในทางปฏิบัติไม่จำเป็นต้องดำเนินการเอาผิด</t>
  </si>
  <si>
    <t>ผู้ไม่ประสงค์ดีใช้ Sybil attack โจมตีระบบให้บริการนักท่องเที่ยวจากทั่วโลก ซึ่งเป็นการนำเข้าสู่ระบบคอมพิวเตอร์ซึ่งข้อมูลอันบิดเบือน ผิด พ.ร.บ. คอมพิวเตอร์ฯ 2560 และกระทบกับเศรษฐกิจเป็นวงกว้าง จำเป็นต้องดำเนินการเอาผิด</t>
  </si>
  <si>
    <t>ผู้ไม่ประสงค์ดีใช้ข้อมูลบัตรประชาชนคนอื่นมาลงทะเบียนรับสิทธิ์เงินช่วยเหลือเยียวยาผู้มีรายได้น้อย ซึ่งหน่วยงานภาครัฐผู้ให้บริการพิเคราะห์แล้วเห็นว่าจำเป็นต้องติดตามตัวเพื่อดำเนินการเอาผิด (แต่ไม่ต้องถึงกรมสอบสวนคดีพิเศษ)</t>
  </si>
  <si>
    <t>ผู้ใช้งานลงทะเบียนโดยแจ้งข้อมูลอาชีพและรายได้ที่ไม่ตรงกับความเป็นจริง ซึ่งเป็นการนำเข้าสู่ระบบคอมพิวเตอร์ซึ่งข้อมูลอันบิดเบือน ผิด พ.ร.บ. คอมพิวเตอร์ฯ 2560 แต่ข้อมูลเท็จดังกล่าวไม่กระทบกับการให้บริการ ไม่จำเป็นต้องดำเนินการเอาผิด</t>
  </si>
  <si>
    <t>ตัวอย่างผลกระทบระดับสูง</t>
  </si>
  <si>
    <t>ตัวอย่างผลกระทบระดับปานกลาง</t>
  </si>
  <si>
    <t>ตัวอย่างผลกระทบระดับต่ำ</t>
  </si>
  <si>
    <t>ผลกระทบด้านการละเมิดทางแพ่งหรือทางอาญา</t>
  </si>
  <si>
    <t>ผู้ไม่ประสงค์ดีดักจับข้อมูลการเข้าสู่ระบบของบริการช่วยเหลือผู้ป่วยโรคเอดส์ ของบริการช่วยเหลือผู้ป่วยโรคเอดส์ ซึ่งเชื่อมโยงข้อมูลยืนยันตัวตนกับหน่วยงานภายนอก และประกอบด้วยชื่อนามสกุลจริง อย่างไรก็ดี การรั่วไหลดังกล่าวไม่ส่งผลต่อการรักษา</t>
  </si>
  <si>
    <t>ผู้ไม่ประสงค์ดีสวมรอยเข้ามาใช้งานในระบบเพื่อเปิดดูข้อมูลบัตรประชาชนของผู้ใช้งานในระบบหรือผู้อื่นที่เกี่ยวข้องได้ ผู้ไม่ประสงค์ดีสามารถใช้ข้อมูลที่อยู่เพื่อจุดประสงค์ในการสะกดรอยตามและทำร้ายร่างกาย (จนต้องเข้ารับการรักษา)</t>
  </si>
  <si>
    <t>ผู้ใช้บริการกรอกหมายเลขโทรศัพท์ผิดในการลงทะเบียนอยู่ใน waiting list ของการปลูกถ่ายอวัยวะ ทำให้ไม่ได้รับการติดต่อกลับ และสูญเสียโอกาสในการรักษา เป็นอันตรายถึงแก่ชีวิต</t>
  </si>
  <si>
    <t>ผู้ไม่ประสงค์ดีใช้ Sybil attack โจมตีระบบการจองวัคซีน จนทำให้การฉีดวัคซีนเกิดความล่าช้าเป็นวงกว้าง และไม่ทันการณ์ต่อการลุกลามของโรคระบาดร้ายแรง</t>
  </si>
  <si>
    <t>ผลกระทบด้านความปลอดภัยของบุคคล</t>
  </si>
  <si>
    <t>ข้อมูลส่วนตัวที่ใช้ประกอบการพิสูจน์และยืนยันตัวตน มีเพียงชื่อ นามสกุล และอายุเท่านั้น ซึ่งผู้ไม่ประสงค์ดีไม่สามารถนำไปทำอะไรได้มาก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</si>
  <si>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ที่เกี่ยวข้องกับการเจรจา G2G จากนั้นนำไปเผยแพร่ในทางลบ จนทำให้ประเทศสูญเสียโอกาสทางเศรษฐกิจครั้งสำคัญ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</si>
  <si>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 จากนั้นนำไปเผยแพร่ในทางลบ จนทำให้หุ้นของบริษัทตกได้อย่างมีนัยสำคัญ</t>
  </si>
  <si>
    <t>ผู้ใช้งานใช้ชื่อนามสกุลของคนอื่นเข้ามาลงชื่อใช้บริการ แต่บริการเป็นเพียงบริการให้ข้อมูลที่ไม่อ่อนไหว จึงแทบไม่กระทบอะไรกับเจ้าของชื่อตัวจริง</t>
  </si>
  <si>
    <t>ผลกระทบด้านการเปิดเผยข้อมูลโดยไม่ได้รับอนุญาต</t>
  </si>
  <si>
    <t>เกิด identity theft เป็นวงกว้าง ประชาชนไม่เกิดความเชื่อมั่นในการใช้งานระบบ และระบบต้องปิดตัวไปอย่างถาวร</t>
  </si>
  <si>
    <t>องค์กรต้องปิดการใช้งานระบบอัตโนมัติเป็นเวลาหลายเดือน เพื่อปรับปรุงระบบไม่ให้เกิดการขโมยข้อมูลส่วนตัวดังกล่าวได้ และต้องหันมาให้บริการแบบ manual แทนในระหว่างปรับปรุง ทำให้สูญเสียประสิทธิภาพในการให้บริการอย่างมีนัยสำคัญ</t>
  </si>
  <si>
    <t>องค์กรต้องปิดการใช้งานระบบอัตโนมัติเป็นเวลาหลายเดือน เพื่อปิดช่องโหว่ในการเชื่อมโยงระบบยืนยันตัวตนกับ NDID และต้องหันมาให้บริการแบบ manual แทนในระหว่างปรับปรุง ทำให้สูญเสียประสิทธิภาพในการให้บริการอย่างมีนัยสำคัญ</t>
  </si>
  <si>
    <t>ผู้ใช้งานลงทะเบียนโดยพิมพ์ตัวเลขตกตอนแจ้งข้อมูลรายได้ แต่ข้อมูลดังกล่าวนำมาใช้เพื่อประโยชน์ทางสถิติเท่านั้น ไม่ส่งผลต่อการให้บริการ อย่างมากองค์กรก็กระทบแค่ได้ข้อมูลสถิติไม่ถูกต้องนัก</t>
  </si>
  <si>
    <t>ผู้ไม่ประสงค์ดีใช้ Sybil attack โจมตีจนทำให้ระบบไม่สามารถให้บริการนักท่องเที่ยวทั่วโลกได้ และเกิดการชะลอตัวในการรับนักท่องเที่ยว กระทบกับธุรกิจโรงแรมและต่อเนื่องไปอีกหลายภาคส่วน</t>
  </si>
  <si>
    <t>ผู้ไม่ประสงค์ดีใช้ชื่อนามสกุลปลอมเข้ามาลงทะเบียนขอใบรับรองการเดินทางเข้าประเทศเป็นจำนวนมาก ทำให้เจ้าหน้าที่คัดกรองไม่ทัน กระทบกับคนที่ต้องการเดินทางจริง ๆ เป็นวงกว้าง จนมีคนตกเครื่องบินบ้าง</t>
  </si>
  <si>
    <t>ผู้ใช้งานลงทะเบียนโดยแจ้งข้อมูลอาชีพและรายได้ที่ไม่ตรงกับความเป็นจริง แต่ข้อมูลดังกล่าวนำมาใช้เพื่อประโยชน์ทางสถิติเท่านั้น ไม่ส่งผลต่อการให้บริการ อย่างมากองค์กรก็กระทบแค่ได้ข้อมูลสถิติไม่ถูกต้องนัก</t>
  </si>
  <si>
    <t>ผลกระทบด้านความเสียหายต่อการดําเนินงานขององค์กรหรือต่อผลประโยชน์สาธารณะ</t>
  </si>
  <si>
    <t>เกิด identity theft เป็นวงกว้าง จากการนำข้อมูลดังกล่าวไปใช้เพื่อดำเนินธุรกรรมต่าง ๆ ที่ไม่ชอบด้วยกฎหมาย</t>
  </si>
  <si>
    <t>องค์กรต้องจัดสรรงบประมาณจำนวนไม่น้อยในการปรับปรุงระบบไม่ให้เกิดการขโมยข้อมูลส่วนตัวดังกล่าวได้</t>
  </si>
  <si>
    <t>ผู้ไม่ประสงค์ดีสวมรอยเข้ามารวบรวมข้อมูลส่วนบุคคล ทำให้องค์กรผู้ให้บริการ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และต้องจ่ายค่าสินไหมทดแทนเป็นจำนวนมาก หากถูกฟ้องแพ่งจากเจ้าของข้อมูลตัวจริง</t>
  </si>
  <si>
    <t>ผู้ใช้บริการกรอกอีเมลผิดตอนลงทะเบียนขอใบรับรองการเดินทางเข้าประเทศ ทำให้ไม่ได้รับใบรับรองทันเวลาที่จะเดินทาง และต้องยกเลิกเที่ยวบินและที่พักโดยไม่ได้เงินคืน</t>
  </si>
  <si>
    <t>ผู้ไม่ประสงค์ดีใช้ Sybil attack โจมตีจนทำให้ระบบไม่สามารถให้บริการนักท่องเที่ยวทั่วโลกได้ องค์กรต้องจัดสรรงบประมาณจำนวนไม่น้อยในการปรับปรุงระบบ</t>
  </si>
  <si>
    <t>ผู้ใช้งานลงทะเบียนรับเงินเยียวยาโดยแจ้งข้อมูลอาชีพและรายได้ที่ไม่ตรงกับความเป็นจริง แต่ไม่กระทบอะไรกับจำนวนเงินเยียวยาที่ได้รับ</t>
  </si>
  <si>
    <t>ผลกระทบด้านความเสียหายทางการเงิน</t>
  </si>
  <si>
    <t>ผู้ไม่ประสงค์ดีดักจับข้อมูลการเข้าสู่ระบบของบริการช่วยเหลือผู้ป่วยโรคเอดส์ ซึ่งเชื่อมโยงข้อมูลยืนยันตัวตนกับหน่วยงานภายนอก และประกอบด้วยชื่อนามสกุลจริง เมื่อข้อมูลนี้รั่วไหลออกไป จะทำให้ผู้ป่วยทั้งหมดเสื่อมเสียชื่อเสียงมาก และเสียในระยะยาว</t>
  </si>
  <si>
    <t>องค์กรต้องเสียเวลาในการปรับปรุงระบบไม่ให้เกิดการขโมยข้อมูลส่วนตัวดังกล่าวได้ และอาจเสื่อมเสียชื่อเสียงเมื่อข่าวนี้แพร่กระจายออกไป</t>
  </si>
  <si>
    <t>ผู้ไม่ประสงค์ดีใช้บัญชีเจ้าของบริษัทสวมรอยเข้ามาใช้งานในระบบเพื่อเปิดดูข้อมูลความลับทางการค้าที่เกี่ยวข้องกับการเจรจา G2G จากนั้นนำไปเผยแพร่ในทางลบ จนทำให้ประเทศเสื่อมเสียชื่อเสียงในเวทีนานาชาติ</t>
  </si>
  <si>
    <t>ผู้ไม่ประสงค์ดีสวมรอยเข้ามายืนภาษีน้อยกว่าความเป็นจริง เพื่อกลั่นแกล้งให้ผู้ใช้บริการตัวจริงต้องเสียเวลาเดินเรื่องแก้ไขในภายหลัง</t>
  </si>
  <si>
    <t>ผู้ใช้บริการกรอกอีเมลผิดตอนลงทะเบียนขอใบรับรองการเดินทางเข้าประเทศ ทำให้ไม่ได้รับใบรับรองทันเวลาที่จะเดินทาง ต้องเสียเวลาจองทั้งที่พักและเที่ยวบินใหม่ เป็นความไม่สะดวกสบายอย่างมาก แต่แค่ในช่วงสั้นๆ</t>
  </si>
  <si>
    <t>ผู้ใช้บริการกรอกอีเมลผิด ทำให้ไม่ได้รับอีเมลตอบกลับจากระบบ ต้องเริ่มลงทะเบียนใหม่ตั้งแต่ต้น เกิดเป็นความไม่สะดวกสบายในระยะสั้น ๆ</t>
  </si>
  <si>
    <t>ผู้ไม่ประสงค์ดีใช้ Sybil attack โจมตีจนทำให้ระบบไม่สามารถให้บริการนักท่องเที่ยวทั่วโลกได้ ทำให้ประเทศเสื่อมเสียชื่อเสียงในเวทีนานาชาติ</t>
  </si>
  <si>
    <t>ผู้ไม่ประสงค์ดีใช้ Sybil attack โจมตีจนทำให้ระบบไม่สามารถให้บริการประชาชนได้อย่างมีประสิทธิภาพ และองค์กรต้องเสียเวลาหลายปีในการสร้างความเชื่อมั่นต่อองค์กรกลับคืนมา</t>
  </si>
  <si>
    <t>ผู้ใช้งานลงทะเบียนโดยแจ้งข้อมูลอาชีพและรายได้ที่ไม่ตรงกับความเป็นจริง แต่อย่างมากก็เพียงแค่ทำให้เจ้าหน้าที่วิเคราะห์ข้อมูลทางสถิติวิเคราะห์ข้อมูลยากขึ้นเท่านั้น</t>
  </si>
  <si>
    <t>ผลกระทบด้านความไม่สะดวกสบายและเสื่อมเสียชื่อเสียง</t>
  </si>
  <si>
    <t>ข้อมูลส่วนตัวที่ใช้ประกอบการพิสูจน์และยืนยันตัวตน มีเพียงชื่อ นามสกุล และอายุเท่านั้น ซึ่งผู้ไม่ประสงค์ดีไม่สามารถนำไปทำอะไรได้มาก จึงไม่มีความจำเป็นต้องดำเนินการเอาผิดกับผู้ใด</t>
  </si>
  <si>
    <t>ผู้ไม่ประสงค์ดีสวมรอยเข้ามารวบรวมข้อมูลส่วนบุคคล ทำให้องค์กรผู้ให้บริการ ในฐานะผู้ควบคุมข้อมูลส่วนบุคคล เข้าข่ายประมาทเลินเล่อ ไม่ปฏิบัติตาม พ.ร.บ. คุ้มครองข้อมูลส่วนบุคคลฯ แต่เนื่องจากข้อมูลดังกล่าวไม่สำคัญมาก จึงไม่เกิดการดำเนินคดีใด ๆ</t>
  </si>
  <si>
    <t>ผู้ใช้บริการกรอกข้อมูลผิดพลาดตอนลงทะเบียนทำให้หน่วยงานภาครัฐไม่สามารถตรวจสอบและตามตัวได้ จึงก่อให้เกิดการหลีกเลี่ยงการเสียค่าชดใช้มานานหลายปี และไม่สามารถมีเหตุผลมาสนับสนุนการกระทำดังกล่าวได้ จึงทำให้ต้องรับโทษขั้นสูงสุด</t>
  </si>
  <si>
    <t>ผู้ใช้งานกรอกข้อมูลรายได้ผิดตอนลงทะเบียน ทำให้ได้รับเงินเยียวยามากกว่าที่ควรจะเป็น ต่อเนื่องกันนานหลายปี และภาครัฐต้องดำเนินคดีเพื่อยึดเงินส่วนเกินคืน</t>
  </si>
  <si>
    <t>ผู้ไม่ประสงค์ดีดักจับข้อมูลการเข้าสู่ระบบของอาสาสมัครแจ้งเบาะแสเว็บพนันขนาดใหญ่ และสุดท้ายได้ข้อมูลส่วนตัวของอาสาสมัครไปทำร้ายร่างกายจนถึงแก่ชีวิต</t>
  </si>
  <si>
    <t>องค์กรต้องปิดการใช้งานระบบบริการสุขภาพเป็นเวลาหลายเดือน เพื่อปรับปรุงระบบไม่ให้เกิดการขโมยข้อมูลส่วนตัวดังกล่าวได้ และส่งผลกระทบต่อการรักษาคนไข้บางส่วนได้ไม่ทันท่วงที</t>
  </si>
  <si>
    <t>ผู้ไม่ประสงค์ดีสวมรอยเข้ามาใช้งานในระบบเพื่อเปิดดูข้อมูลส่วนตัวที่เกี่ยวข้องกับการกระทำผิดกฎหมาย และนำข้อมูลดังกล่าวไปใช้สะกดรอยตามและทำร้ายร่างกายเพื่อแก้แค้นเจ้าของข้อมูลจนถึงแก่ชีวิต</t>
  </si>
  <si>
    <t>ผู้ไม่ประสงค์ดีสวมรอยเข้ามากลั่นแกล้งเปลี่ยนข้อมูลกลุ่มเลือด แต่แพทย์ต้องตรวจสอบกลุ่มเลือดเองซ้ำอีกครั้งก่อนการรักษาอยู่แล้ว ทำให้ไม่ได้รับอันตรายอะไร</t>
  </si>
  <si>
    <t>ผู้ใช้บริการกรอกหมายเลขโทรศัพท์ผิดในการลงทะเบียนอยู่ใน waiting list ของการฉีดวัคซีน (ที่อาจไม่ต้องฉีดก็ได้) เพื่อเดินทางไปอัฟริกา แต่ไม่ได้รับการติดต่อกลับ และทำให้ป่วยเข้าโรงพยาบาล</t>
  </si>
  <si>
    <t>ผู้ใช้บริการกรอกหมายเลขโทรศัพท์ผิดในการลงทะเบียนอยู่ใน waiting list ของฉีดวัคซีนโรคไข้หวัดใหญ่ ทำให้ไม่ได้รับการติดต่อกลับ แต่เป็นโรคไม่ร้ายแรง ไม่ต้องรีบฉีดก็ได้</t>
  </si>
  <si>
    <t>ผู้ไม่ประสงค์ดีใช้ไอเดนทิตีของบุคคลอื่นมารับสิทธิ์เยียวยาผลกระทบอันเนื่องมาจากภัยพิบัติ จนทำให้ผู้ได้รับผลกระทบตัวจริงไม่ได้รับเงินเพื่อใช้ในการรักษาพยาบาลตัวเองอย่างทันท่วงที</t>
  </si>
  <si>
    <t>ผู้ใช้บริการไม่อยากเปิดเผยตัวตนในการสอบถามเกี่ยวกับการเข้ารับการรักษาโรคเอดส์ ทำให้เจ้าหน้าที่ไม่สามารถติดต่อกลับได้ เกิดเป็นความไม่สะดวกเล็กน้อยต่อเจ้าหน้าที่ในการติดตามผล</t>
  </si>
  <si>
    <t>ข้อมูลส่วนตัวที่ใช้ประกอบการพิสูจน์และยืนยันตัวตน ประกอบด้วยข้อมูลอ่อนไหวทางการค้าระดับ G2G เมื่อผู้ไม่ประสงค์ดีนำไปเปิดเผยในทางลบ ทำให้ประเทศสูญเสียโอกาสทางเศรษฐกิจครั้งสำคัญ</t>
  </si>
  <si>
    <t>ข้อมูลส่วนตัวที่ใช้ประกอบการพิสูจน์และยืนยันตัวตน ประกอบด้วยข้อมูลอ่อนไหวทางการค้า ทำให้เกิดผลเสียต่อบริษัทที่เกี่ยวข้องอย่างมีนัยสำคัญ</t>
  </si>
  <si>
    <t>ผู้ไม่ประสงค์ดีสวมรอยเข้ามาใช้บริการแทน แต่ระบบไม่ได้แสดงข้อมูลอ่อนไหวใด ๆ จึงแทบไม่กระทบอะไรกับผู้ใช้บริการตัวจริง</t>
  </si>
  <si>
    <t>ผู้ใช้บริการกรอกอีเมลผิด ทำให้ระบบส่งอีเมลตอบรับ ที่ประกอบด้วยข้อมูลอ่อนไหวทางการค้าระดับ G2G ไปให้บุคคลอื่นแทน และบุคคลดังกล่าวอาจนำไปเผยแพร่ในทางลบ จนทำให้ประเทศสูญเสียโอกาสทางเศรษฐกิจครั้งสำคัญได้</t>
  </si>
  <si>
    <t xml:space="preserve">ผู้ใช้บริการกรอกอีเมลผิด ทำให้ระบบส่งอีเมลตอบรับ ที่ประกอบด้วยข้อมูลส่วนตัว ไปให้บุคคลอื่นแทน โดยข้อมูลดังกล่าวประกอบไปด้วยชื่อ นามสกุล และผลการตรวจโรคร้ายแรง </t>
  </si>
  <si>
    <t xml:space="preserve">ผู้ใช้บริการกรอกอีเมลผิด ทำให้ระบบส่งอีเมลตอบรับ ที่ประกอบด้วยข้อมูลส่วนตัว ไปให้บุคคลอื่นแทน แต่ข้อมูลดังกล่าวมีเพียงชื่อ นามสกุล และอายุ เท่านั้น จึงแทบไม่กระทบอะไรกับผู้ใช้บริการตัวจริง </t>
  </si>
  <si>
    <t>ผู้ใช้บริการจงใจสร้างไอเดนทิตีที่ไม่มีอยู่จริงเพื่อรับสิทธิ์การเยียวยาจากบริการของทางภาครัฐจึงทำให้สิทธิ์เต็มและผู้ที่ต้องการรับการเยียวยาจำนวนมากได้รับผลกระทบจึงต้องมีการเปิดเผยรายชื่อของผู้ลงทะเบียนทั้งหมด</t>
  </si>
  <si>
    <t>มีผู้ใช้บริการถูกแอบอ้างชื่อในการใช้อภิสิทธิ์ต่าง ๆ เพื่อเข้าถึงบริการที่มีจำนวนจำกัดจึงส่งผลให้ผู้ที่มีสิทธิ์เข้าถึงบริการดังกล่าวตัวจริงไม่ได้รับบริการที่ทั่วถึง</t>
  </si>
  <si>
    <t>ผู้ใช้บริการให้ข้อมูลผิดพลาดจึงทำให้หน่วยงานอื่นที่จำเป็นต้องมีการส่งต่อข้อมูลเกิดความล่าช้าและกระทบต่อระบบทั้งภายในและภายนอกหน่วยงานถึงขั้นระบบต้องปิดปรับปรุง ทำให้เกิดความเสียหายต่อภาพลักษณ์ขององค์กรณ์และความน่าเชื่อถือระดับชาติ</t>
  </si>
  <si>
    <t>ผู้ใช้บริการให้ข้อมูลผิดพลาดจึงทำให้หน่วยงานอื่นที่จำเป็นต้องมีการส่งต่อข้อมูลเกิดความล่าช้าและกระทบต่อระบบทั้งภายในและภายนอกหน่วยงาน</t>
  </si>
  <si>
    <t>เกิด identity theft กับคนผู้ใช้บริการ จากการนำข้อมูลดังกล่าวไปใช้เพื่อดำเนินธุรกรรมทางการเงินเป็นจำนวนไม่เกิน 500 บาท</t>
  </si>
  <si>
    <t>ผู้ไม่ประสงค์ดีสวมรอยเข้ามากลั่นแกล้งยกเลิกธุรกรรมที่ค้างไว้ จนทำให้ต้องเดินเรื่องและทำเอกสารใหม่ตั้งแต่ต้น รวมถึงสูญเสียโอกาสทางธุรกิจอย่างมีนัยสำคัญ</t>
  </si>
  <si>
    <t>ผู้ไม่ประสงค์ดีใช้ไอเดนทิตีของเจ้าของบริษัทเข้ามาใช้งานในระบบเพื่อเปิดดูข้อมูลความลับทางการค้า จากนั้นนำไปเผยแพร่ในทางลบ จนหุ้นของบริษัททุกบริษัทในภาคอุตสาหกรรมเดียวกัน ตกกันถ้วนหน้า</t>
  </si>
  <si>
    <t>ผู้ใช้บริการกรอกอีเมลผิดตอนลงทะเบียนขอขึ้นนวัตกรรมผลิตภัณฑ์ ทำให้ไม่ได้รับการพิจารณาเข้าขึ้นทะเบียนนวัตกรรมในปีนั้น จึงก่อให้เกิดความเสียหายแก่ทั้งบริษัทและพนักงานทั้งหมด และส่งผลในระยะยาวถึงปีถัดไป</t>
  </si>
  <si>
    <t>ผู้ใช้บริการกรอกเลขบัญชีผิดตอนลงทะเบียนกับหน่วยงานเพื่อชำระค่าธรรมเนียม หน่วยงานได้รับเงินล่าช้า แต่เป็นจำนวนเงินเล็กน้อยเท่านั้น</t>
  </si>
  <si>
    <t>ผู้ใช้บริการไม่สามารถเข้าสู่ระบบเพื่อทำธุรกรรมสำคัญได้ทันท่วงที จึงทำให้เสียโอกาสทางการเงินอย่างใหญ่หลวง</t>
  </si>
  <si>
    <t>ผู้ไม่ประสงค์ดีสวมรอยเข้ามายื่นภาษีน้อยกว่าความเป็นจริง เพื่อกลั่นแกลังให้ผู้ใช้บริการตัวจริงต้องเสียทั้งเงินและเวลาเดินเรื่องแก้ไขในภายหลัง</t>
  </si>
  <si>
    <t>มีผู้ประสงค์ร้ายแอบสวมรอยเข้าใช้บริการ ฝ่ายดูแลระบบขององค์กรมีความยุ่งยากและเสียเวลาในการตรวจสอบความถูกต้องและหาผู้กระทำความผิด</t>
  </si>
  <si>
    <t>คลิกเพื่อดูตัวอย่าง</t>
  </si>
  <si>
    <t>ตารางแสดงการจัดระดับความเสี่ยงเทียบกับระดับความน่าเชื่อถือของไอเดนทิตีและระดับความน่าเชื่อถือของสิ่งที่ใช้ยืนยันตัวตนของผลกระทบในแต่ละด้าน</t>
  </si>
  <si>
    <t xml:space="preserve"> ตารางที่ให้ข้อมูลเพิ่มเติมซึ่งผู้ประเมินไม่ต้องกรอก  </t>
  </si>
  <si>
    <t xml:space="preserve">หน้าสำหรับการบันทึกข้อมูลของผู้ประเมิน รวมถึงข้อมูลหน่วยงาน (agency profile) และข้อมูลเกี่ยวกับการประเมิน (assessment input) </t>
  </si>
  <si>
    <t>ระดับความเป็นไปได้</t>
  </si>
  <si>
    <t>การฝ่าฝืนกฎหมายนั้นเป็นเรื่องเล็กน้อย 
ซึ่งไม่จําเป็นต้องมีการบังคับใช้กฎหมาย</t>
  </si>
  <si>
    <t>มีผลกระทบรุนแรงต่อการดําเนินงานของ 
องค์กรหรือต่อผลประโยชน์สาธารณะ</t>
  </si>
  <si>
    <t>มีการปล่อยข้อมูลส่วนบุคคล หรือข้อมูลสําคัญทาง  การค้าให้กับผู้ไม่ได้รับอนุญาตทําให้ความลับที่เปิดเผย 
มีผลกระทบระดับปานกลาง</t>
  </si>
  <si>
    <t>มีความเสี่ยงพอสมควรที่จะบาดเจ็บเล็กน้อย หรือมี  ความเสี่ยงจํากัดที่จะบาดเจ็บซึ่งต้องการการรักษาพยาบาล</t>
  </si>
  <si>
    <t>มีผลกระทบรุนแรงมากต่อการดําเนินงานของ  องค์กรหรือต่อผลประโยชน์สาธารณะ</t>
  </si>
  <si>
    <t>มีการปล่อยข้อมูลส่วนบุคคล หรือข้อมูลสําคัญทาง  การค้าให้กับผู้ไม่ได้รับอนุญาต ทําให้ความลับที่เปิดเผย  มีผลกระทบระดับสูง</t>
  </si>
  <si>
    <t>การฝ่าฝืนกฎหมายนั้นมีความเสี่ยงสูงเป็น  พิเศษในการที่จะถูกบังคับใช้กฎหมาย</t>
  </si>
  <si>
    <t>ระดับความเสี่ยงที่หน่วยงานของรัฐไม่สามารถยอมรับได้  และต้องจัดการลดความเสี่ยงให้ไปอยู่ในระดับต่ำลงโดย  เร็วโดยต้องจัดให้มีแผนการลดความเสี่ยงและป้องกัน  ไม่ให้ความเสี่ยงกลับเพิ่มสูงขึ้นด้วย</t>
  </si>
  <si>
    <t>ระดับความเสี่ยงที่หน่วยงานของรัฐสามารถยอมรับ  ได้โดยต้องมีมาตรการควบคุมหรือมีแผนการลด  ความเสี่ยง เพื่อลดความเสี่ยงให้ไปอยู่ในระดับต่ํา  และป้องกันไม่ให้ความเสี่ยงเพิ่มขึ้น</t>
  </si>
  <si>
    <t>ระดับความเสี่ยงที่หน่วยงานของรัฐสามารถยอมรับ  ได้โดยมีมาตรการควบคุมอยู่แล้วหรือไม่ก็ได้</t>
  </si>
  <si>
    <t>ผู้ใช้บริการใช้ข้อมูลบัตรประชาชนคนอื่นมาลงทะเบียนรับสิทธิ์เงินช่วยเหลือเยียวยาผู้ได้รับผลกระทบจากภัยพิบัติสึนามิ ทำให้เจ้าของบัตรตัวจริงเสียสิทธิ์ สร้างความเดือดร้อนทางการเงินให้เจ้าของบัตรตัวจริงมาก (เพราะไม่เหลือทรัพย์สินอื่นใดแล้ว)</t>
  </si>
  <si>
    <t>เป็นการประเมินเบื้องต้นตามประเภทบริการ</t>
  </si>
  <si>
    <r>
      <t xml:space="preserve">ที่มาของมาตรฐาน: </t>
    </r>
    <r>
      <rPr>
        <b/>
        <sz val="10"/>
        <color theme="4" tint="0.59999389629810485"/>
        <rFont val="TH SarabunPSK"/>
        <family val="2"/>
      </rPr>
      <t>.</t>
    </r>
  </si>
  <si>
    <r>
      <rPr>
        <sz val="10"/>
        <color theme="1"/>
        <rFont val="TH SarabunPSK"/>
        <family val="2"/>
      </rPr>
      <t xml:space="preserve"> </t>
    </r>
    <r>
      <rPr>
        <u/>
        <sz val="10"/>
        <color theme="1"/>
        <rFont val="TH SarabunPSK"/>
        <family val="2"/>
      </rPr>
      <t>ขั้นตอนการใช้งานเครื่องมือประเมินความเสี่ยง</t>
    </r>
  </si>
  <si>
    <r>
      <rPr>
        <sz val="10"/>
        <color theme="1"/>
        <rFont val="TH SarabunPSK"/>
        <family val="2"/>
      </rPr>
      <t xml:space="preserve"> </t>
    </r>
    <r>
      <rPr>
        <u/>
        <sz val="10"/>
        <color theme="1"/>
        <rFont val="TH SarabunPSK"/>
        <family val="2"/>
      </rPr>
      <t>ความเชื่อมโยงระหว่างสีของตารางและข้อมูลภายใน</t>
    </r>
  </si>
  <si>
    <r>
      <rPr>
        <sz val="10"/>
        <color theme="1"/>
        <rFont val="TH SarabunPSK"/>
        <family val="2"/>
      </rPr>
      <t xml:space="preserve"> </t>
    </r>
    <r>
      <rPr>
        <u/>
        <sz val="10"/>
        <color theme="1"/>
        <rFont val="TH SarabunPSK"/>
        <family val="2"/>
      </rPr>
      <t>รายละเอียดของแต่ละหน้าในเครื่องมือประเมินความเสี่ยง</t>
    </r>
  </si>
  <si>
    <t>ต้องใช้ข้อมูลส่วนบุคคล (เช่น เลขประจำตัวประชาชน 13 หลัก) โดยเจ้าของข้อมูลส่วนบุคคล ต้องเป็นผู้ดำเนินการเอง ณ ขณะนั้น</t>
  </si>
  <si>
    <t>ต้องใช้ข้อมูลส่วนบุคคล (เช่น เลขประจำตัวประชาชน 13 หลัก) โดยเจ้าของข้อมูลส่วนบุคคล ต้องเป็นผู้ดำเนินการเอง ณ ขณะนั้น หรือมีการมอบอำนาจ</t>
  </si>
  <si>
    <t>ต้องมีการพบเห็นต่อหน้าหรือ เสมือนพบเห็นต่อหน้า (ต้องดำเนินการต่อหน้าเจ้าพนักงานสำหรับการลงทะเบียนครั้งแรก)</t>
  </si>
  <si>
    <t xml:space="preserve">ตารางแสดงระดับโอกาสหรือความเป็นไปได้ที่จะเกิดขึ้น (likelihood levels) คือไม่มี และทั้งสามระดับ ระดับสูง ระดับปานกลาง ระดับต่ำ </t>
  </si>
  <si>
    <t>ความหมายของแต่ละระดับความเสี่ยง</t>
  </si>
  <si>
    <t>*ผลลัพธ์ของการแนะนำตามประเภทบริการและการแนะนำตามระดับความเสี่ยง อ้างอิงตามมาตรฐานของ สพร. (มรด. ๑-๑ : ๒๕๖๔)</t>
  </si>
  <si>
    <t>"ตัวอย่าง"</t>
  </si>
  <si>
    <t>หน้าแสดงตัวอย่างการวิเคราะห์ระดับผลกระทบของแต่ละเหตุการณ์อันเป็นความเสี่ยง</t>
  </si>
  <si>
    <t>เครื่องมือประมวลผลอัตโนมัติสำหรับการประเมินความเสี่ยงเพื่อใช้ในการพิสูจน์และยืนยันตัวตน สำหรับบริการภาครัฐ ถูกพัฒนามาเพื่อรองรับมาตรฐาน มรด. ๑-๑ และ ๑-๒: ๒๕๖๔ (ยังไม่มีผลบังคับใช้ เนื่องจากมีบทเฉพาะกาล 2 ปี)</t>
  </si>
  <si>
    <t>แนะนำตามระดับผลกระทบที่เป็นไปได้**</t>
  </si>
  <si>
    <t>ระดับผลกระทบที่เป็นไปได้ (0-3)</t>
  </si>
  <si>
    <t>ระดับผลกระทบที่เป็นไปได้</t>
  </si>
  <si>
    <t>ระดับผลกระทบที่เป็นไปได้ (M)</t>
  </si>
  <si>
    <t>ถ้าผลกระทบที่เป็นไปได้จากเหตุการณ์อันเป็นความเสี่ยง สามารถเกิดกับบุคคลหรือองค์กรได้หลายฝ่าย ให้พิจารณาฝ่ายที่ได้รับผลกระทบมากที่สุด</t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</si>
  <si>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ความไม่สะดวกสบายและเสื่อมเสียชื่อเสียง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</si>
  <si>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ความเสียหายทางการเงิน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</si>
  <si>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ความเสียหายต่อการดําเนินงานขององค์กรหรือต่อผลประโยชน์สาธารณะ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</si>
  <si>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การเปิดเผยข้อมูลโดยไม่ได้รับอนุญาต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</si>
  <si>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ความปลอดภัยของบุคคล</t>
    </r>
    <r>
      <rPr>
        <sz val="10"/>
        <color theme="1"/>
        <rFont val="TH SarabunPSK"/>
        <family val="2"/>
      </rPr>
      <t xml:space="preserve"> ที่มีต่อบุคคล</t>
    </r>
  </si>
  <si>
    <r>
      <t>ผลกระทบที่เป็นไปได้ด้าน</t>
    </r>
    <r>
      <rPr>
        <b/>
        <u/>
        <sz val="10"/>
        <color theme="1"/>
        <rFont val="TH SarabunPSK"/>
        <family val="2"/>
      </rPr>
      <t>การละเมิดทางแพ่งหรือทางอาญา</t>
    </r>
    <r>
      <rPr>
        <sz val="10"/>
        <color theme="1"/>
        <rFont val="TH SarabunPSK"/>
        <family val="2"/>
      </rPr>
      <t xml:space="preserve"> ที่มีต่อบุคคล หรือองค์กร</t>
    </r>
  </si>
  <si>
    <t>ระดับผลกระทบที่เป็นไปได้ (Magnitude: M)</t>
  </si>
  <si>
    <t>ระดับความน่าเชื่อถือขั้นต่ำ ที่แนะนำจากระดับผลกระทบที่เป็นไปได้</t>
  </si>
  <si>
    <t>สรุประดับผลกระทบที่เป็นไปได้</t>
  </si>
  <si>
    <t>**ผลลัพธ์ของการแนะนำตามระดับผลกระทบที่เป็นไปได้ อ้างอิงตามมาตรฐานของสหรัฐอเมริกา NIST SP 800-63-3</t>
  </si>
  <si>
    <t xml:space="preserve"> — แนะนำตามระดับผลกระทบ เป็นผลลัพธ์ที่ได้จากการอ้างอิงตามระดับความน่าเชื่อถือขั้นต่ำที่แนะนำตามการคำนวณระดับผลกระทบที่เป็นไปได้ตามมาตรฐานจากสหรัฐอเมริกา NIST SP 800-63-3 ซึ่งได้ค่าการคำนวณโดยการ</t>
  </si>
  <si>
    <t>เทียบระดับผลกระทบในแต่ละประเภทเพื่อทำการเอาค่าที่สูงที่สุดมาประมวล</t>
  </si>
  <si>
    <t>ความหมายของแต่ละระดับผลกระทบที่เป็นไปได้ในแต่ละหมวดหมู่</t>
  </si>
  <si>
    <t>ตารางอธิบายตัวอย่าง ตัวอย่าง ของเกณฑ์ ต่ำ ปานกลาง และสูงของระดับผลกระทบที่เป็นไปได้และโอกาสของผลกระทบที่เป็นไปได้ของแต่ละเหตุการณ์อันเป็นความเสี่ยง</t>
  </si>
  <si>
    <r>
      <rPr>
        <sz val="10"/>
        <color theme="1"/>
        <rFont val="TH SarabunPSK"/>
        <family val="2"/>
      </rPr>
      <t xml:space="preserve">** ผลลัพธ์ของการแนะนำตามระดับผลกระทบที่เป็นไปได้ อ้างอิงตามมาตรฐานของสหรัฐอเมริกา NIST SP 800-63-3 </t>
    </r>
    <r>
      <rPr>
        <u/>
        <sz val="10"/>
        <color theme="10"/>
        <rFont val="TH SarabunPSK"/>
        <family val="2"/>
      </rPr>
      <t>กดเพื่ออ่านมาตรฐาน</t>
    </r>
  </si>
  <si>
    <t>คลิกที่ "คลิกเพื่อดูตัวอย่าง" เพื่ออ่านตัวอย่างการพิจารณาระดับผลกระทบที่เป็นไปได้และโอกาสที่เป็นไปได้ อันเนื่องมาจากเหตุการณ์อันเป็นความเสี่ยง</t>
  </si>
  <si>
    <t xml:space="preserve"> — หน่วยงานต้องทำการหารือภายในองค์กรเพื่อมอบหมายหน้าที่ว่าในบริการที่จะทำการประเมินนั้นผู้ใดจะเป็นผู้ทำการประเมิน และทำการจัดตั้งเกณฑ์การให้ค่าพร้อมนัยสำคัญของ ต่ำ ปานกลาง และสูง ที่มีผลต่อหน่วยงานของท่าน</t>
  </si>
  <si>
    <t>ตารางแสดงผลในรูปแบบการวัดค่าออกเป็นตัวเลขและสีที่มีความหมายถึงระดับความเสี่ยงตามระดับผลกระทบที่เป็นไปได้และโอกาสหรือความเป็นไปได้ที่จะเกิดขึ้นว่ามีความเสี่ยงระดับใด และค่าการแสดงผลที่สัมพันธ์กับการกําหนดเกณฑ์และการแสดงผลที่มีการระบุความหมายของความ เสี่ยงตามสี สีเขียว สีเหลือง สีแดง</t>
  </si>
  <si>
    <t>ตารางแสดงความเชื่อมโยงความสัมพันธ์ระหว่างผลกระทบที่เป็นไปได้และโอกาส
หรือความเป็นไปได้ที่จะเกิดขึ้นว่ามีความเสี่ยงระดับใด</t>
  </si>
  <si>
    <r>
      <rPr>
        <sz val="10"/>
        <color theme="1"/>
        <rFont val="TH SarabunPSK"/>
        <family val="2"/>
      </rPr>
      <t xml:space="preserve">* ผลลัพธ์ของการแนะนำตามประเภทบริการและการแนะนำตามระดับความเสี่ยง อ้างอิงตามมาตรฐานของ สพร. (มรด. ๑-๑ : ๒๕๖๔) </t>
    </r>
    <r>
      <rPr>
        <u/>
        <sz val="10"/>
        <color theme="10"/>
        <rFont val="TH SarabunPSK"/>
        <family val="2"/>
      </rPr>
      <t>กดเพื่ออ่านมาตรฐาน</t>
    </r>
  </si>
  <si>
    <t>การเปิดเผยข้อมูลโดยไม่ได้รับอนุญาต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</si>
</sst>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2"/>
      <color theme="1"/>
      <name val="Tahoma"/>
      <family val="2"/>
      <scheme val="minor"/>
    </font>
    <font>
      <sz val="24"/>
      <color theme="1"/>
      <name val="TH SarabunPSK"/>
      <family val="2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  <font>
      <sz val="24"/>
      <color theme="0"/>
      <name val="TH SarabunPSK"/>
      <family val="2"/>
    </font>
    <font>
      <sz val="48"/>
      <color theme="1"/>
      <name val="TH SarabunPSK"/>
      <family val="2"/>
    </font>
    <font>
      <b/>
      <sz val="28"/>
      <color theme="1"/>
      <name val="TH SarabunPSK"/>
      <family val="2"/>
    </font>
    <font>
      <b/>
      <sz val="28"/>
      <color theme="0"/>
      <name val="TH SarabunPSK"/>
      <family val="2"/>
    </font>
    <font>
      <b/>
      <sz val="36"/>
      <color theme="0"/>
      <name val="TH SarabunPSK"/>
      <family val="2"/>
    </font>
    <font>
      <sz val="20"/>
      <color theme="1"/>
      <name val="TH SarabunPSK"/>
      <family val="2"/>
    </font>
    <font>
      <sz val="20"/>
      <color theme="0"/>
      <name val="TH SarabunPSK"/>
      <family val="2"/>
    </font>
    <font>
      <sz val="48"/>
      <color theme="0"/>
      <name val="TH SarabunPSK"/>
      <family val="2"/>
    </font>
    <font>
      <sz val="32"/>
      <color theme="1"/>
      <name val="TH SarabunPSK"/>
      <family val="2"/>
    </font>
    <font>
      <u/>
      <sz val="12"/>
      <color theme="10"/>
      <name val="Tahoma"/>
      <family val="2"/>
      <scheme val="minor"/>
    </font>
    <font>
      <sz val="24"/>
      <color rgb="FF212529"/>
      <name val="TH SarabunPSK"/>
      <family val="2"/>
    </font>
    <font>
      <sz val="24"/>
      <name val="TH SarabunPSK"/>
      <family val="2"/>
    </font>
    <font>
      <b/>
      <sz val="24"/>
      <color rgb="FFC92A2A"/>
      <name val="TH SarabunPSK"/>
      <family val="2"/>
    </font>
    <font>
      <b/>
      <sz val="24"/>
      <color rgb="FFE67700"/>
      <name val="TH SarabunPSK"/>
      <family val="2"/>
    </font>
    <font>
      <b/>
      <sz val="24"/>
      <color rgb="FF5C940D"/>
      <name val="TH SarabunPSK"/>
      <family val="2"/>
    </font>
    <font>
      <b/>
      <sz val="24"/>
      <color rgb="FF212529"/>
      <name val="TH SarabunPSK"/>
      <family val="2"/>
    </font>
    <font>
      <sz val="36"/>
      <color rgb="FF212529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0"/>
      <name val="TH SarabunPSK"/>
      <family val="2"/>
    </font>
    <font>
      <b/>
      <sz val="10"/>
      <color theme="4" tint="0.59999389629810485"/>
      <name val="TH SarabunPSK"/>
      <family val="2"/>
    </font>
    <font>
      <u/>
      <sz val="10"/>
      <color theme="10"/>
      <name val="TH SarabunPSK"/>
      <family val="2"/>
    </font>
    <font>
      <sz val="10"/>
      <color theme="1"/>
      <name val="Tahoma"/>
      <family val="2"/>
      <scheme val="minor"/>
    </font>
    <font>
      <b/>
      <sz val="10"/>
      <color theme="0"/>
      <name val="TH SarabunPSK"/>
      <family val="2"/>
    </font>
    <font>
      <sz val="10"/>
      <color rgb="FF000000"/>
      <name val="TH SarabunPSK"/>
      <family val="2"/>
    </font>
    <font>
      <u/>
      <sz val="1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0"/>
      <color theme="1"/>
      <name val="TH SarabunPSK"/>
      <family val="2"/>
    </font>
    <font>
      <b/>
      <u/>
      <sz val="10"/>
      <color theme="0"/>
      <name val="TH SarabunPSK"/>
      <family val="2"/>
    </font>
    <font>
      <b/>
      <sz val="10"/>
      <color rgb="FFFF0000"/>
      <name val="TH SarabunPSK"/>
      <family val="2"/>
    </font>
    <font>
      <sz val="10"/>
      <color rgb="FFFF0000"/>
      <name val="TH SarabunPSK"/>
      <family val="2"/>
    </font>
    <font>
      <b/>
      <sz val="18"/>
      <color theme="1"/>
      <name val="TH SarabunPSK"/>
      <family val="2"/>
    </font>
    <font>
      <sz val="10"/>
      <color rgb="FFA5D8FF"/>
      <name val="TH SarabunPSK"/>
      <family val="2"/>
    </font>
    <font>
      <sz val="24"/>
      <color rgb="FF93D82D"/>
      <name val="TH SarabunPSK"/>
      <family val="2"/>
    </font>
    <font>
      <b/>
      <sz val="16"/>
      <color theme="0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6FC"/>
        <bgColor indexed="64"/>
      </patternFill>
    </fill>
    <fill>
      <patternFill patternType="solid">
        <fgColor rgb="FFF8FCF5"/>
        <bgColor indexed="64"/>
      </patternFill>
    </fill>
    <fill>
      <patternFill patternType="solid">
        <fgColor rgb="FFF5F7F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1" tint="0.1498764000366222"/>
        <bgColor theme="2" tint="-9.9948118533890809E-2"/>
      </patternFill>
    </fill>
    <fill>
      <patternFill patternType="solid">
        <fgColor rgb="FFFFF5F5"/>
        <bgColor indexed="64"/>
      </patternFill>
    </fill>
    <fill>
      <patternFill patternType="solid">
        <fgColor rgb="FFFFF9DB"/>
        <bgColor indexed="64"/>
      </patternFill>
    </fill>
    <fill>
      <patternFill patternType="solid">
        <fgColor rgb="FFF4FCE3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EC99"/>
        <bgColor indexed="64"/>
      </patternFill>
    </fill>
    <fill>
      <patternFill patternType="solid">
        <fgColor rgb="FFD8F5A2"/>
        <bgColor indexed="64"/>
      </patternFill>
    </fill>
    <fill>
      <patternFill patternType="solid">
        <fgColor rgb="FFCED4DA"/>
        <bgColor indexed="64"/>
      </patternFill>
    </fill>
    <fill>
      <patternFill patternType="solid">
        <fgColor rgb="FFFFF9DC"/>
        <bgColor indexed="64"/>
      </patternFill>
    </fill>
    <fill>
      <patternFill patternType="solid">
        <fgColor rgb="FFFFF9DC"/>
        <bgColor rgb="FF000000"/>
      </patternFill>
    </fill>
    <fill>
      <patternFill patternType="solid">
        <fgColor rgb="FFFFEC99"/>
        <bgColor rgb="FF000000"/>
      </patternFill>
    </fill>
    <fill>
      <patternFill patternType="solid">
        <fgColor rgb="FFFFE166"/>
        <bgColor indexed="64"/>
      </patternFill>
    </fill>
    <fill>
      <patternFill patternType="solid">
        <fgColor rgb="FFA5D8FF"/>
        <bgColor indexed="64"/>
      </patternFill>
    </fill>
    <fill>
      <patternFill patternType="solid">
        <fgColor rgb="FFD0EBFF"/>
        <bgColor indexed="64"/>
      </patternFill>
    </fill>
    <fill>
      <patternFill patternType="solid">
        <fgColor rgb="FFE8F5FF"/>
        <bgColor indexed="64"/>
      </patternFill>
    </fill>
    <fill>
      <patternFill patternType="solid">
        <fgColor rgb="FFB2F2BB"/>
        <bgColor indexed="64"/>
      </patternFill>
    </fill>
    <fill>
      <patternFill patternType="solid">
        <fgColor rgb="FFECFCEF"/>
        <bgColor indexed="64"/>
      </patternFill>
    </fill>
    <fill>
      <patternFill patternType="solid">
        <fgColor rgb="FFECFCEF"/>
        <bgColor rgb="FF000000"/>
      </patternFill>
    </fill>
    <fill>
      <patternFill patternType="solid">
        <fgColor rgb="FFB2F2BB"/>
        <bgColor rgb="FF000000"/>
      </patternFill>
    </fill>
    <fill>
      <patternFill patternType="solid">
        <fgColor rgb="FFD3FAD8"/>
        <bgColor indexed="64"/>
      </patternFill>
    </fill>
    <fill>
      <patternFill patternType="solid">
        <fgColor rgb="FFF03E3E"/>
        <bgColor indexed="64"/>
      </patternFill>
    </fill>
    <fill>
      <patternFill patternType="solid">
        <fgColor rgb="FF93D82D"/>
        <bgColor indexed="64"/>
      </patternFill>
    </fill>
    <fill>
      <patternFill patternType="solid">
        <fgColor rgb="FFADB5BE"/>
        <bgColor indexed="64"/>
      </patternFill>
    </fill>
    <fill>
      <patternFill patternType="solid">
        <fgColor rgb="FFDEE2E7"/>
        <bgColor indexed="64"/>
      </patternFill>
    </fill>
    <fill>
      <patternFill patternType="solid">
        <fgColor rgb="FFF1F3F6"/>
        <bgColor indexed="64"/>
      </patternFill>
    </fill>
    <fill>
      <patternFill patternType="darkUp">
        <bgColor rgb="FFADB5BE"/>
      </patternFill>
    </fill>
    <fill>
      <patternFill patternType="lightUp">
        <fgColor theme="1" tint="0.1498764000366222"/>
        <bgColor rgb="FFADB5BE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212529"/>
      </right>
      <top/>
      <bottom style="thick">
        <color rgb="FF212529"/>
      </bottom>
      <diagonal/>
    </border>
    <border>
      <left/>
      <right/>
      <top/>
      <bottom style="thick">
        <color rgb="FF212529"/>
      </bottom>
      <diagonal/>
    </border>
    <border>
      <left style="thick">
        <color rgb="FF212529"/>
      </left>
      <right/>
      <top/>
      <bottom style="thick">
        <color rgb="FF212529"/>
      </bottom>
      <diagonal/>
    </border>
    <border>
      <left/>
      <right style="thick">
        <color rgb="FF212529"/>
      </right>
      <top style="thin">
        <color rgb="FFFFA8A8"/>
      </top>
      <bottom style="thin">
        <color rgb="FFFFA8A8"/>
      </bottom>
      <diagonal/>
    </border>
    <border>
      <left/>
      <right/>
      <top style="thin">
        <color rgb="FFFFD43B"/>
      </top>
      <bottom style="thin">
        <color rgb="FFFFD43B"/>
      </bottom>
      <diagonal/>
    </border>
    <border>
      <left/>
      <right/>
      <top/>
      <bottom style="thin">
        <color rgb="FFA9E34B"/>
      </bottom>
      <diagonal/>
    </border>
    <border>
      <left style="thick">
        <color rgb="FF212529"/>
      </left>
      <right/>
      <top style="thin">
        <color rgb="FFCED4DA"/>
      </top>
      <bottom style="thin">
        <color rgb="FFCED4DA"/>
      </bottom>
      <diagonal/>
    </border>
    <border>
      <left/>
      <right/>
      <top style="thin">
        <color rgb="FFA9E34B"/>
      </top>
      <bottom style="thin">
        <color rgb="FFA9E34B"/>
      </bottom>
      <diagonal/>
    </border>
    <border>
      <left/>
      <right style="thick">
        <color rgb="FF212529"/>
      </right>
      <top/>
      <bottom style="thin">
        <color rgb="FFFFA8A8"/>
      </bottom>
      <diagonal/>
    </border>
    <border>
      <left/>
      <right/>
      <top/>
      <bottom style="thin">
        <color rgb="FFFFD43B"/>
      </bottom>
      <diagonal/>
    </border>
    <border>
      <left style="thick">
        <color rgb="FF212529"/>
      </left>
      <right/>
      <top/>
      <bottom style="thin">
        <color rgb="FFCED4DA"/>
      </bottom>
      <diagonal/>
    </border>
    <border>
      <left/>
      <right style="thick">
        <color rgb="FF212529"/>
      </right>
      <top style="thick">
        <color rgb="FF212529"/>
      </top>
      <bottom/>
      <diagonal/>
    </border>
    <border>
      <left/>
      <right/>
      <top style="thick">
        <color rgb="FF212529"/>
      </top>
      <bottom/>
      <diagonal/>
    </border>
    <border>
      <left style="thick">
        <color rgb="FF212529"/>
      </left>
      <right/>
      <top style="thick">
        <color rgb="FF212529"/>
      </top>
      <bottom/>
      <diagonal/>
    </border>
    <border>
      <left style="thick">
        <color rgb="FF212529"/>
      </left>
      <right/>
      <top/>
      <bottom/>
      <diagonal/>
    </border>
    <border>
      <left/>
      <right style="thick">
        <color rgb="FF212529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10" borderId="1">
      <alignment horizontal="center" vertical="center"/>
    </xf>
    <xf numFmtId="0" fontId="13" fillId="0" borderId="0" applyNumberFormat="0" applyFill="0" applyBorder="0" applyAlignment="0" applyProtection="0"/>
  </cellStyleXfs>
  <cellXfs count="417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0" fontId="4" fillId="2" borderId="0" xfId="0" applyFont="1" applyFill="1"/>
    <xf numFmtId="0" fontId="8" fillId="2" borderId="0" xfId="0" applyFont="1" applyFill="1" applyAlignment="1">
      <alignment vertical="center" wrapText="1"/>
    </xf>
    <xf numFmtId="0" fontId="9" fillId="0" borderId="0" xfId="0" applyFont="1"/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/>
    <xf numFmtId="1" fontId="5" fillId="6" borderId="1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16" fontId="4" fillId="2" borderId="0" xfId="0" quotePrefix="1" applyNumberFormat="1" applyFont="1" applyFill="1" applyAlignment="1">
      <alignment horizontal="center" vertical="center"/>
    </xf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3" borderId="1" xfId="0" applyFont="1" applyFill="1" applyBorder="1"/>
    <xf numFmtId="16" fontId="1" fillId="0" borderId="1" xfId="0" quotePrefix="1" applyNumberFormat="1" applyFont="1" applyBorder="1" applyAlignment="1">
      <alignment horizontal="center" vertical="center"/>
    </xf>
    <xf numFmtId="0" fontId="1" fillId="4" borderId="1" xfId="0" applyFont="1" applyFill="1" applyBorder="1"/>
    <xf numFmtId="0" fontId="14" fillId="0" borderId="0" xfId="0" applyFont="1" applyAlignment="1">
      <alignment horizontal="left" vertical="top" wrapText="1"/>
    </xf>
    <xf numFmtId="0" fontId="14" fillId="11" borderId="51" xfId="0" applyFont="1" applyFill="1" applyBorder="1" applyAlignment="1">
      <alignment horizontal="left" vertical="top" wrapText="1"/>
    </xf>
    <xf numFmtId="0" fontId="14" fillId="12" borderId="52" xfId="0" applyFont="1" applyFill="1" applyBorder="1" applyAlignment="1">
      <alignment horizontal="left" vertical="top" wrapText="1"/>
    </xf>
    <xf numFmtId="0" fontId="14" fillId="13" borderId="52" xfId="0" applyFont="1" applyFill="1" applyBorder="1" applyAlignment="1">
      <alignment horizontal="left" vertical="top" wrapText="1"/>
    </xf>
    <xf numFmtId="0" fontId="14" fillId="14" borderId="53" xfId="0" applyFont="1" applyFill="1" applyBorder="1" applyAlignment="1">
      <alignment horizontal="left" vertical="top" wrapText="1"/>
    </xf>
    <xf numFmtId="0" fontId="14" fillId="11" borderId="54" xfId="0" applyFont="1" applyFill="1" applyBorder="1" applyAlignment="1">
      <alignment horizontal="left" vertical="top" wrapText="1"/>
    </xf>
    <xf numFmtId="0" fontId="14" fillId="12" borderId="55" xfId="0" applyFont="1" applyFill="1" applyBorder="1" applyAlignment="1">
      <alignment horizontal="left" vertical="top" wrapText="1"/>
    </xf>
    <xf numFmtId="0" fontId="14" fillId="13" borderId="56" xfId="0" applyFont="1" applyFill="1" applyBorder="1" applyAlignment="1">
      <alignment horizontal="left" vertical="top" wrapText="1"/>
    </xf>
    <xf numFmtId="0" fontId="14" fillId="14" borderId="57" xfId="0" applyFont="1" applyFill="1" applyBorder="1" applyAlignment="1">
      <alignment horizontal="left" vertical="top" wrapText="1"/>
    </xf>
    <xf numFmtId="0" fontId="14" fillId="13" borderId="58" xfId="0" applyFont="1" applyFill="1" applyBorder="1" applyAlignment="1">
      <alignment horizontal="left" vertical="top" wrapText="1"/>
    </xf>
    <xf numFmtId="0" fontId="14" fillId="11" borderId="59" xfId="0" applyFont="1" applyFill="1" applyBorder="1" applyAlignment="1">
      <alignment horizontal="left" vertical="top" wrapText="1"/>
    </xf>
    <xf numFmtId="0" fontId="14" fillId="12" borderId="60" xfId="0" applyFont="1" applyFill="1" applyBorder="1" applyAlignment="1">
      <alignment horizontal="left" vertical="top" wrapText="1"/>
    </xf>
    <xf numFmtId="0" fontId="14" fillId="14" borderId="61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 wrapText="1"/>
    </xf>
    <xf numFmtId="0" fontId="16" fillId="15" borderId="62" xfId="0" applyFont="1" applyFill="1" applyBorder="1" applyAlignment="1">
      <alignment horizontal="center" vertical="top" wrapText="1"/>
    </xf>
    <xf numFmtId="0" fontId="17" fillId="16" borderId="63" xfId="0" applyFont="1" applyFill="1" applyBorder="1" applyAlignment="1">
      <alignment horizontal="center" vertical="top" wrapText="1"/>
    </xf>
    <xf numFmtId="0" fontId="18" fillId="17" borderId="63" xfId="0" applyFont="1" applyFill="1" applyBorder="1" applyAlignment="1">
      <alignment horizontal="center" vertical="top" wrapText="1"/>
    </xf>
    <xf numFmtId="0" fontId="19" fillId="18" borderId="64" xfId="0" applyFont="1" applyFill="1" applyBorder="1" applyAlignment="1">
      <alignment horizontal="center" vertical="top" wrapText="1"/>
    </xf>
    <xf numFmtId="0" fontId="19" fillId="18" borderId="65" xfId="0" applyFont="1" applyFill="1" applyBorder="1" applyAlignment="1">
      <alignment horizontal="center" vertical="top" wrapText="1"/>
    </xf>
    <xf numFmtId="0" fontId="18" fillId="17" borderId="0" xfId="0" applyFont="1" applyFill="1" applyBorder="1" applyAlignment="1">
      <alignment horizontal="center" vertical="top" wrapText="1"/>
    </xf>
    <xf numFmtId="0" fontId="17" fillId="16" borderId="0" xfId="0" applyFont="1" applyFill="1" applyBorder="1" applyAlignment="1">
      <alignment horizontal="center" vertical="top" wrapText="1"/>
    </xf>
    <xf numFmtId="0" fontId="16" fillId="15" borderId="66" xfId="0" applyFont="1" applyFill="1" applyBorder="1" applyAlignment="1">
      <alignment horizontal="center" vertical="top" wrapText="1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2" fillId="0" borderId="0" xfId="0" applyFont="1"/>
    <xf numFmtId="0" fontId="24" fillId="0" borderId="0" xfId="0" applyFont="1"/>
    <xf numFmtId="0" fontId="22" fillId="0" borderId="0" xfId="0" applyFont="1" applyFill="1"/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top"/>
    </xf>
    <xf numFmtId="1" fontId="29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9" fontId="27" fillId="2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1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49" fontId="27" fillId="2" borderId="0" xfId="0" applyNumberFormat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>
      <alignment wrapText="1"/>
    </xf>
    <xf numFmtId="0" fontId="33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49" fontId="27" fillId="0" borderId="1" xfId="0" applyNumberFormat="1" applyFont="1" applyBorder="1" applyAlignment="1" applyProtection="1">
      <alignment horizontal="left" vertical="center"/>
      <protection locked="0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/>
    <xf numFmtId="0" fontId="35" fillId="2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8" fillId="2" borderId="0" xfId="0" applyFont="1" applyFill="1" applyAlignment="1">
      <alignment vertical="center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34" fillId="0" borderId="0" xfId="0" applyFont="1"/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/>
    </xf>
    <xf numFmtId="0" fontId="27" fillId="0" borderId="0" xfId="0" applyFont="1" applyBorder="1"/>
    <xf numFmtId="0" fontId="33" fillId="2" borderId="0" xfId="0" applyFont="1" applyFill="1" applyAlignment="1">
      <alignment vertical="center"/>
    </xf>
    <xf numFmtId="0" fontId="27" fillId="0" borderId="28" xfId="0" applyFont="1" applyBorder="1"/>
    <xf numFmtId="0" fontId="28" fillId="2" borderId="0" xfId="0" applyFont="1" applyFill="1"/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1" fontId="27" fillId="8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Protection="1"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Protection="1">
      <protection locked="0"/>
    </xf>
    <xf numFmtId="0" fontId="29" fillId="2" borderId="0" xfId="0" applyFont="1" applyFill="1"/>
    <xf numFmtId="0" fontId="27" fillId="8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38" fillId="0" borderId="0" xfId="0" applyFont="1"/>
    <xf numFmtId="0" fontId="39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1" fontId="33" fillId="2" borderId="0" xfId="0" applyNumberFormat="1" applyFont="1" applyFill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Continuous" vertical="center"/>
    </xf>
    <xf numFmtId="0" fontId="29" fillId="2" borderId="0" xfId="0" applyFont="1" applyFill="1" applyAlignment="1">
      <alignment horizontal="centerContinuous" vertical="center" wrapText="1"/>
    </xf>
    <xf numFmtId="0" fontId="27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5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7" fillId="0" borderId="0" xfId="0" applyFont="1" applyAlignment="1">
      <alignment horizontal="left"/>
    </xf>
    <xf numFmtId="0" fontId="29" fillId="0" borderId="0" xfId="0" applyFont="1"/>
    <xf numFmtId="0" fontId="27" fillId="0" borderId="0" xfId="0" applyFont="1" applyAlignment="1">
      <alignment wrapText="1"/>
    </xf>
    <xf numFmtId="0" fontId="28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2" borderId="0" xfId="0" applyFont="1" applyFill="1" applyBorder="1"/>
    <xf numFmtId="0" fontId="38" fillId="2" borderId="0" xfId="0" applyFont="1" applyFill="1"/>
    <xf numFmtId="0" fontId="27" fillId="19" borderId="1" xfId="0" applyFont="1" applyFill="1" applyBorder="1" applyAlignment="1">
      <alignment horizontal="left" vertical="center"/>
    </xf>
    <xf numFmtId="0" fontId="27" fillId="19" borderId="1" xfId="0" applyFont="1" applyFill="1" applyBorder="1" applyAlignment="1">
      <alignment vertical="center"/>
    </xf>
    <xf numFmtId="0" fontId="34" fillId="20" borderId="1" xfId="0" applyFont="1" applyFill="1" applyBorder="1" applyAlignment="1">
      <alignment horizontal="left" vertical="center"/>
    </xf>
    <xf numFmtId="0" fontId="34" fillId="21" borderId="26" xfId="0" applyFont="1" applyFill="1" applyBorder="1" applyAlignment="1">
      <alignment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38" xfId="0" applyFont="1" applyFill="1" applyBorder="1" applyAlignment="1">
      <alignment horizontal="center" vertical="center"/>
    </xf>
    <xf numFmtId="0" fontId="28" fillId="16" borderId="8" xfId="0" applyFont="1" applyFill="1" applyBorder="1" applyAlignment="1">
      <alignment horizontal="center" vertical="center"/>
    </xf>
    <xf numFmtId="0" fontId="27" fillId="16" borderId="41" xfId="0" applyFont="1" applyFill="1" applyBorder="1" applyAlignment="1">
      <alignment horizontal="left" vertical="center"/>
    </xf>
    <xf numFmtId="0" fontId="27" fillId="16" borderId="10" xfId="0" applyFont="1" applyFill="1" applyBorder="1" applyAlignment="1">
      <alignment horizontal="left" vertical="center"/>
    </xf>
    <xf numFmtId="0" fontId="21" fillId="19" borderId="1" xfId="0" applyFont="1" applyFill="1" applyBorder="1"/>
    <xf numFmtId="0" fontId="22" fillId="23" borderId="1" xfId="0" applyFont="1" applyFill="1" applyBorder="1" applyAlignment="1">
      <alignment horizontal="centerContinuous"/>
    </xf>
    <xf numFmtId="0" fontId="22" fillId="23" borderId="1" xfId="0" applyFont="1" applyFill="1" applyBorder="1" applyAlignment="1">
      <alignment horizontal="centerContinuous" vertical="center"/>
    </xf>
    <xf numFmtId="0" fontId="22" fillId="23" borderId="33" xfId="0" applyFont="1" applyFill="1" applyBorder="1" applyAlignment="1">
      <alignment horizontal="centerContinuous" vertical="center"/>
    </xf>
    <xf numFmtId="0" fontId="22" fillId="23" borderId="33" xfId="0" applyFont="1" applyFill="1" applyBorder="1" applyAlignment="1">
      <alignment horizontal="centerContinuous"/>
    </xf>
    <xf numFmtId="0" fontId="22" fillId="23" borderId="2" xfId="0" applyFont="1" applyFill="1" applyBorder="1" applyAlignment="1">
      <alignment horizontal="center"/>
    </xf>
    <xf numFmtId="0" fontId="22" fillId="23" borderId="48" xfId="0" applyFont="1" applyFill="1" applyBorder="1" applyAlignment="1">
      <alignment horizontal="center"/>
    </xf>
    <xf numFmtId="0" fontId="22" fillId="23" borderId="4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left"/>
    </xf>
    <xf numFmtId="0" fontId="21" fillId="24" borderId="4" xfId="0" applyFont="1" applyFill="1" applyBorder="1" applyAlignment="1">
      <alignment horizontal="left"/>
    </xf>
    <xf numFmtId="0" fontId="21" fillId="24" borderId="25" xfId="0" applyFont="1" applyFill="1" applyBorder="1" applyAlignment="1">
      <alignment horizontal="left"/>
    </xf>
    <xf numFmtId="0" fontId="21" fillId="24" borderId="5" xfId="0" applyFont="1" applyFill="1" applyBorder="1" applyAlignment="1">
      <alignment horizontal="left"/>
    </xf>
    <xf numFmtId="0" fontId="21" fillId="24" borderId="1" xfId="0" applyFont="1" applyFill="1" applyBorder="1" applyAlignment="1">
      <alignment horizontal="left"/>
    </xf>
    <xf numFmtId="0" fontId="21" fillId="23" borderId="2" xfId="0" applyFont="1" applyFill="1" applyBorder="1" applyAlignment="1">
      <alignment horizontal="left"/>
    </xf>
    <xf numFmtId="0" fontId="22" fillId="23" borderId="3" xfId="0" applyFont="1" applyFill="1" applyBorder="1" applyAlignment="1">
      <alignment horizontal="right"/>
    </xf>
    <xf numFmtId="0" fontId="24" fillId="23" borderId="2" xfId="0" applyFont="1" applyFill="1" applyBorder="1" applyAlignment="1">
      <alignment horizontal="center" vertical="center"/>
    </xf>
    <xf numFmtId="0" fontId="24" fillId="23" borderId="50" xfId="0" applyFont="1" applyFill="1" applyBorder="1" applyAlignment="1">
      <alignment horizontal="center" vertical="center"/>
    </xf>
    <xf numFmtId="0" fontId="24" fillId="23" borderId="4" xfId="0" applyFont="1" applyFill="1" applyBorder="1" applyAlignment="1">
      <alignment horizontal="center" vertical="center"/>
    </xf>
    <xf numFmtId="0" fontId="21" fillId="23" borderId="26" xfId="0" applyFont="1" applyFill="1" applyBorder="1" applyAlignment="1">
      <alignment horizontal="center" vertical="top"/>
    </xf>
    <xf numFmtId="0" fontId="22" fillId="23" borderId="0" xfId="0" applyFont="1" applyFill="1" applyBorder="1" applyAlignment="1">
      <alignment horizontal="right" vertical="top"/>
    </xf>
    <xf numFmtId="0" fontId="21" fillId="23" borderId="5" xfId="0" applyFont="1" applyFill="1" applyBorder="1" applyAlignment="1">
      <alignment horizontal="center" vertical="top"/>
    </xf>
    <xf numFmtId="0" fontId="22" fillId="23" borderId="28" xfId="0" applyFont="1" applyFill="1" applyBorder="1" applyAlignment="1">
      <alignment horizontal="right" vertical="top"/>
    </xf>
    <xf numFmtId="0" fontId="21" fillId="25" borderId="3" xfId="0" applyFont="1" applyFill="1" applyBorder="1" applyAlignment="1">
      <alignment horizontal="center" vertical="center"/>
    </xf>
    <xf numFmtId="0" fontId="21" fillId="25" borderId="49" xfId="0" applyFont="1" applyFill="1" applyBorder="1" applyAlignment="1">
      <alignment horizontal="center" vertical="center"/>
    </xf>
    <xf numFmtId="0" fontId="21" fillId="25" borderId="4" xfId="0" applyFont="1" applyFill="1" applyBorder="1" applyAlignment="1">
      <alignment horizontal="center" vertical="center"/>
    </xf>
    <xf numFmtId="0" fontId="21" fillId="25" borderId="2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1" xfId="0" applyFont="1" applyFill="1" applyBorder="1"/>
    <xf numFmtId="0" fontId="28" fillId="23" borderId="42" xfId="0" applyFont="1" applyFill="1" applyBorder="1" applyAlignment="1">
      <alignment horizontal="center" vertical="center"/>
    </xf>
    <xf numFmtId="0" fontId="28" fillId="23" borderId="2" xfId="0" applyFont="1" applyFill="1" applyBorder="1" applyAlignment="1">
      <alignment horizontal="center" vertical="center"/>
    </xf>
    <xf numFmtId="0" fontId="28" fillId="23" borderId="70" xfId="0" applyFont="1" applyFill="1" applyBorder="1" applyAlignment="1">
      <alignment horizontal="center" vertical="center"/>
    </xf>
    <xf numFmtId="0" fontId="28" fillId="23" borderId="45" xfId="0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right" vertical="center"/>
    </xf>
    <xf numFmtId="0" fontId="27" fillId="23" borderId="2" xfId="0" applyFont="1" applyFill="1" applyBorder="1" applyAlignment="1">
      <alignment horizontal="center" vertical="center"/>
    </xf>
    <xf numFmtId="0" fontId="27" fillId="23" borderId="72" xfId="0" applyFont="1" applyFill="1" applyBorder="1" applyAlignment="1">
      <alignment horizontal="center" vertical="center"/>
    </xf>
    <xf numFmtId="0" fontId="27" fillId="23" borderId="4" xfId="0" applyFont="1" applyFill="1" applyBorder="1" applyAlignment="1">
      <alignment horizontal="center" vertical="center"/>
    </xf>
    <xf numFmtId="0" fontId="27" fillId="24" borderId="44" xfId="0" applyFont="1" applyFill="1" applyBorder="1" applyAlignment="1">
      <alignment horizontal="left" vertical="center"/>
    </xf>
    <xf numFmtId="0" fontId="27" fillId="24" borderId="46" xfId="0" applyFont="1" applyFill="1" applyBorder="1" applyAlignment="1">
      <alignment horizontal="left" vertical="center"/>
    </xf>
    <xf numFmtId="0" fontId="27" fillId="25" borderId="2" xfId="0" applyFont="1" applyFill="1" applyBorder="1" applyAlignment="1">
      <alignment horizontal="center" vertical="center"/>
    </xf>
    <xf numFmtId="0" fontId="27" fillId="25" borderId="71" xfId="0" applyFont="1" applyFill="1" applyBorder="1" applyAlignment="1">
      <alignment horizontal="center" vertical="center"/>
    </xf>
    <xf numFmtId="0" fontId="27" fillId="25" borderId="45" xfId="0" applyFont="1" applyFill="1" applyBorder="1" applyAlignment="1">
      <alignment horizontal="center" vertical="center"/>
    </xf>
    <xf numFmtId="0" fontId="27" fillId="25" borderId="43" xfId="0" applyFont="1" applyFill="1" applyBorder="1" applyAlignment="1">
      <alignment horizontal="center" vertical="center"/>
    </xf>
    <xf numFmtId="0" fontId="43" fillId="23" borderId="26" xfId="0" applyFont="1" applyFill="1" applyBorder="1" applyAlignment="1">
      <alignment vertical="center"/>
    </xf>
    <xf numFmtId="0" fontId="28" fillId="23" borderId="1" xfId="0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vertical="center"/>
    </xf>
    <xf numFmtId="0" fontId="28" fillId="25" borderId="1" xfId="0" applyFont="1" applyFill="1" applyBorder="1" applyAlignment="1">
      <alignment horizontal="center" vertical="center"/>
    </xf>
    <xf numFmtId="1" fontId="28" fillId="23" borderId="1" xfId="0" applyNumberFormat="1" applyFont="1" applyFill="1" applyBorder="1" applyAlignment="1">
      <alignment horizontal="center" vertical="center"/>
    </xf>
    <xf numFmtId="0" fontId="28" fillId="23" borderId="1" xfId="0" applyFont="1" applyFill="1" applyBorder="1" applyAlignment="1">
      <alignment horizontal="center"/>
    </xf>
    <xf numFmtId="0" fontId="27" fillId="24" borderId="8" xfId="0" applyFont="1" applyFill="1" applyBorder="1" applyAlignment="1">
      <alignment vertical="center"/>
    </xf>
    <xf numFmtId="0" fontId="27" fillId="24" borderId="5" xfId="0" applyFont="1" applyFill="1" applyBorder="1" applyAlignment="1">
      <alignment vertical="center"/>
    </xf>
    <xf numFmtId="0" fontId="27" fillId="24" borderId="19" xfId="0" applyFont="1" applyFill="1" applyBorder="1" applyAlignment="1">
      <alignment horizontal="center" vertical="center"/>
    </xf>
    <xf numFmtId="0" fontId="27" fillId="24" borderId="20" xfId="0" applyFont="1" applyFill="1" applyBorder="1" applyAlignment="1">
      <alignment horizontal="center" vertical="center"/>
    </xf>
    <xf numFmtId="0" fontId="27" fillId="24" borderId="36" xfId="0" applyFont="1" applyFill="1" applyBorder="1" applyAlignment="1">
      <alignment horizontal="center" vertical="center"/>
    </xf>
    <xf numFmtId="0" fontId="27" fillId="25" borderId="35" xfId="0" applyFont="1" applyFill="1" applyBorder="1" applyAlignment="1">
      <alignment horizontal="center"/>
    </xf>
    <xf numFmtId="0" fontId="27" fillId="25" borderId="18" xfId="0" applyFont="1" applyFill="1" applyBorder="1" applyAlignment="1">
      <alignment horizontal="center"/>
    </xf>
    <xf numFmtId="0" fontId="27" fillId="25" borderId="34" xfId="0" applyFont="1" applyFill="1" applyBorder="1" applyAlignment="1">
      <alignment horizontal="center"/>
    </xf>
    <xf numFmtId="0" fontId="27" fillId="24" borderId="31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left" vertical="center" wrapText="1"/>
    </xf>
    <xf numFmtId="0" fontId="20" fillId="26" borderId="73" xfId="0" applyFont="1" applyFill="1" applyBorder="1" applyAlignment="1">
      <alignment horizontal="centerContinuous" vertical="center" wrapText="1"/>
    </xf>
    <xf numFmtId="0" fontId="20" fillId="26" borderId="74" xfId="0" applyFont="1" applyFill="1" applyBorder="1" applyAlignment="1">
      <alignment horizontal="centerContinuous" vertical="center" wrapText="1"/>
    </xf>
    <xf numFmtId="0" fontId="20" fillId="26" borderId="75" xfId="0" applyFont="1" applyFill="1" applyBorder="1" applyAlignment="1">
      <alignment horizontal="centerContinuous" vertical="center" wrapText="1"/>
    </xf>
    <xf numFmtId="0" fontId="35" fillId="27" borderId="21" xfId="0" applyFont="1" applyFill="1" applyBorder="1" applyAlignment="1">
      <alignment vertical="center"/>
    </xf>
    <xf numFmtId="0" fontId="35" fillId="27" borderId="32" xfId="0" applyFont="1" applyFill="1" applyBorder="1" applyAlignment="1">
      <alignment vertical="center"/>
    </xf>
    <xf numFmtId="0" fontId="35" fillId="27" borderId="22" xfId="0" applyFont="1" applyFill="1" applyBorder="1" applyAlignment="1">
      <alignment vertical="center"/>
    </xf>
    <xf numFmtId="0" fontId="27" fillId="27" borderId="26" xfId="0" applyFont="1" applyFill="1" applyBorder="1" applyAlignment="1">
      <alignment vertical="center"/>
    </xf>
    <xf numFmtId="0" fontId="35" fillId="27" borderId="0" xfId="0" applyFont="1" applyFill="1" applyAlignment="1">
      <alignment vertical="center"/>
    </xf>
    <xf numFmtId="0" fontId="35" fillId="27" borderId="27" xfId="0" applyFont="1" applyFill="1" applyBorder="1" applyAlignment="1">
      <alignment vertical="center"/>
    </xf>
    <xf numFmtId="0" fontId="34" fillId="28" borderId="26" xfId="0" applyFont="1" applyFill="1" applyBorder="1" applyAlignment="1">
      <alignment vertical="center"/>
    </xf>
    <xf numFmtId="0" fontId="27" fillId="27" borderId="0" xfId="0" applyFont="1" applyFill="1" applyAlignment="1">
      <alignment vertical="center"/>
    </xf>
    <xf numFmtId="0" fontId="27" fillId="27" borderId="27" xfId="0" applyFont="1" applyFill="1" applyBorder="1" applyAlignment="1">
      <alignment vertical="center"/>
    </xf>
    <xf numFmtId="0" fontId="35" fillId="27" borderId="26" xfId="0" applyFont="1" applyFill="1" applyBorder="1" applyAlignment="1">
      <alignment vertical="center"/>
    </xf>
    <xf numFmtId="0" fontId="34" fillId="29" borderId="26" xfId="0" applyFont="1" applyFill="1" applyBorder="1" applyAlignment="1">
      <alignment vertical="center"/>
    </xf>
    <xf numFmtId="0" fontId="27" fillId="27" borderId="0" xfId="0" applyFont="1" applyFill="1"/>
    <xf numFmtId="0" fontId="27" fillId="27" borderId="26" xfId="0" applyFont="1" applyFill="1" applyBorder="1" applyAlignment="1">
      <alignment horizontal="center" vertical="center"/>
    </xf>
    <xf numFmtId="0" fontId="27" fillId="27" borderId="27" xfId="0" applyFont="1" applyFill="1" applyBorder="1"/>
    <xf numFmtId="0" fontId="27" fillId="27" borderId="0" xfId="0" applyFont="1" applyFill="1" applyBorder="1" applyAlignment="1">
      <alignment vertical="center"/>
    </xf>
    <xf numFmtId="0" fontId="27" fillId="27" borderId="5" xfId="0" applyFont="1" applyFill="1" applyBorder="1" applyAlignment="1">
      <alignment horizontal="center" vertical="center"/>
    </xf>
    <xf numFmtId="0" fontId="27" fillId="27" borderId="28" xfId="0" applyFont="1" applyFill="1" applyBorder="1" applyAlignment="1">
      <alignment vertical="center"/>
    </xf>
    <xf numFmtId="0" fontId="27" fillId="27" borderId="28" xfId="0" applyFont="1" applyFill="1" applyBorder="1"/>
    <xf numFmtId="0" fontId="27" fillId="27" borderId="6" xfId="0" applyFont="1" applyFill="1" applyBorder="1"/>
    <xf numFmtId="0" fontId="27" fillId="27" borderId="23" xfId="0" applyFont="1" applyFill="1" applyBorder="1" applyAlignment="1">
      <alignment vertical="center"/>
    </xf>
    <xf numFmtId="0" fontId="27" fillId="27" borderId="24" xfId="0" applyFont="1" applyFill="1" applyBorder="1" applyAlignment="1">
      <alignment vertical="center"/>
    </xf>
    <xf numFmtId="0" fontId="27" fillId="27" borderId="18" xfId="0" applyFont="1" applyFill="1" applyBorder="1" applyAlignment="1">
      <alignment vertical="center"/>
    </xf>
    <xf numFmtId="0" fontId="27" fillId="27" borderId="17" xfId="0" applyFont="1" applyFill="1" applyBorder="1" applyAlignment="1">
      <alignment vertical="center"/>
    </xf>
    <xf numFmtId="1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1" fillId="26" borderId="25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left" vertical="center"/>
    </xf>
    <xf numFmtId="0" fontId="27" fillId="34" borderId="7" xfId="0" applyFont="1" applyFill="1" applyBorder="1" applyAlignment="1">
      <alignment horizontal="left" vertical="center"/>
    </xf>
    <xf numFmtId="0" fontId="27" fillId="34" borderId="21" xfId="0" applyFont="1" applyFill="1" applyBorder="1" applyAlignment="1">
      <alignment vertical="center" wrapText="1"/>
    </xf>
    <xf numFmtId="0" fontId="27" fillId="34" borderId="3" xfId="0" applyFont="1" applyFill="1" applyBorder="1" applyAlignment="1">
      <alignment horizontal="left" vertical="center"/>
    </xf>
    <xf numFmtId="0" fontId="31" fillId="34" borderId="3" xfId="2" applyFont="1" applyFill="1" applyBorder="1" applyAlignment="1" applyProtection="1">
      <alignment horizontal="centerContinuous" vertical="center"/>
      <protection locked="0"/>
    </xf>
    <xf numFmtId="0" fontId="31" fillId="34" borderId="3" xfId="2" applyFont="1" applyFill="1" applyBorder="1" applyAlignment="1" applyProtection="1">
      <alignment horizontal="centerContinuous" vertical="center" wrapText="1"/>
      <protection locked="0"/>
    </xf>
    <xf numFmtId="0" fontId="31" fillId="34" borderId="4" xfId="2" applyFont="1" applyFill="1" applyBorder="1" applyAlignment="1" applyProtection="1">
      <alignment horizontal="centerContinuous" vertical="center" wrapText="1"/>
      <protection locked="0"/>
    </xf>
    <xf numFmtId="0" fontId="27" fillId="34" borderId="3" xfId="0" applyFont="1" applyFill="1" applyBorder="1" applyAlignment="1">
      <alignment vertical="center" wrapText="1"/>
    </xf>
    <xf numFmtId="0" fontId="28" fillId="34" borderId="6" xfId="0" applyFont="1" applyFill="1" applyBorder="1" applyAlignment="1">
      <alignment horizontal="center" vertical="center" wrapText="1"/>
    </xf>
    <xf numFmtId="0" fontId="28" fillId="34" borderId="25" xfId="0" applyFont="1" applyFill="1" applyBorder="1" applyAlignment="1">
      <alignment horizontal="center" vertical="center" wrapText="1"/>
    </xf>
    <xf numFmtId="0" fontId="28" fillId="34" borderId="25" xfId="0" applyFont="1" applyFill="1" applyBorder="1" applyAlignment="1">
      <alignment horizontal="center" vertical="center"/>
    </xf>
    <xf numFmtId="0" fontId="27" fillId="33" borderId="25" xfId="0" applyFont="1" applyFill="1" applyBorder="1" applyAlignment="1">
      <alignment horizontal="center" vertical="center"/>
    </xf>
    <xf numFmtId="0" fontId="27" fillId="33" borderId="1" xfId="0" applyFont="1" applyFill="1" applyBorder="1" applyAlignment="1">
      <alignment horizontal="center" vertical="center"/>
    </xf>
    <xf numFmtId="0" fontId="27" fillId="33" borderId="33" xfId="0" applyFont="1" applyFill="1" applyBorder="1" applyAlignment="1">
      <alignment horizontal="center" vertical="center"/>
    </xf>
    <xf numFmtId="0" fontId="27" fillId="35" borderId="67" xfId="0" applyFont="1" applyFill="1" applyBorder="1" applyAlignment="1">
      <alignment vertical="center"/>
    </xf>
    <xf numFmtId="0" fontId="27" fillId="35" borderId="68" xfId="0" applyFont="1" applyFill="1" applyBorder="1" applyAlignment="1">
      <alignment vertical="center" wrapText="1"/>
    </xf>
    <xf numFmtId="0" fontId="27" fillId="35" borderId="68" xfId="0" applyFont="1" applyFill="1" applyBorder="1" applyAlignment="1">
      <alignment vertical="center"/>
    </xf>
    <xf numFmtId="0" fontId="27" fillId="35" borderId="67" xfId="0" applyFont="1" applyFill="1" applyBorder="1" applyAlignment="1">
      <alignment vertical="center" wrapText="1"/>
    </xf>
    <xf numFmtId="0" fontId="27" fillId="35" borderId="69" xfId="0" applyFont="1" applyFill="1" applyBorder="1" applyAlignment="1">
      <alignment vertical="center"/>
    </xf>
    <xf numFmtId="0" fontId="27" fillId="35" borderId="67" xfId="0" applyFont="1" applyFill="1" applyBorder="1" applyAlignment="1">
      <alignment horizontal="left" vertical="center"/>
    </xf>
    <xf numFmtId="0" fontId="34" fillId="35" borderId="4" xfId="0" applyFont="1" applyFill="1" applyBorder="1" applyAlignment="1">
      <alignment vertical="center"/>
    </xf>
    <xf numFmtId="0" fontId="27" fillId="35" borderId="4" xfId="0" applyFont="1" applyFill="1" applyBorder="1" applyAlignment="1">
      <alignment vertical="center" wrapText="1"/>
    </xf>
    <xf numFmtId="0" fontId="34" fillId="35" borderId="1" xfId="0" applyFont="1" applyFill="1" applyBorder="1" applyAlignment="1">
      <alignment vertical="center"/>
    </xf>
    <xf numFmtId="0" fontId="21" fillId="36" borderId="2" xfId="0" applyFont="1" applyFill="1" applyBorder="1" applyAlignment="1">
      <alignment horizontal="center" vertical="center"/>
    </xf>
    <xf numFmtId="0" fontId="27" fillId="37" borderId="2" xfId="1" applyFont="1" applyFill="1" applyBorder="1">
      <alignment horizontal="center" vertical="center"/>
    </xf>
    <xf numFmtId="0" fontId="27" fillId="33" borderId="26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29" fillId="2" borderId="0" xfId="0" applyFont="1" applyFill="1" applyBorder="1"/>
    <xf numFmtId="0" fontId="33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center"/>
    </xf>
    <xf numFmtId="0" fontId="39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36" fillId="26" borderId="2" xfId="0" applyFont="1" applyFill="1" applyBorder="1" applyAlignment="1" applyProtection="1">
      <alignment horizontal="left" vertical="center"/>
      <protection locked="0"/>
    </xf>
    <xf numFmtId="0" fontId="36" fillId="26" borderId="3" xfId="0" applyFont="1" applyFill="1" applyBorder="1" applyAlignment="1" applyProtection="1">
      <alignment horizontal="left" vertical="center"/>
      <protection locked="0"/>
    </xf>
    <xf numFmtId="0" fontId="36" fillId="26" borderId="4" xfId="0" applyFont="1" applyFill="1" applyBorder="1" applyAlignment="1" applyProtection="1">
      <alignment horizontal="left" vertical="center"/>
      <protection locked="0"/>
    </xf>
    <xf numFmtId="0" fontId="36" fillId="16" borderId="2" xfId="0" applyFont="1" applyFill="1" applyBorder="1" applyAlignment="1">
      <alignment horizontal="center" vertical="center"/>
    </xf>
    <xf numFmtId="0" fontId="36" fillId="16" borderId="4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0" fontId="36" fillId="23" borderId="32" xfId="0" applyFont="1" applyFill="1" applyBorder="1" applyAlignment="1">
      <alignment horizontal="center" vertical="center"/>
    </xf>
    <xf numFmtId="0" fontId="36" fillId="23" borderId="22" xfId="0" applyFont="1" applyFill="1" applyBorder="1" applyAlignment="1">
      <alignment horizontal="center" vertical="center"/>
    </xf>
    <xf numFmtId="0" fontId="28" fillId="23" borderId="21" xfId="0" applyFont="1" applyFill="1" applyBorder="1" applyAlignment="1">
      <alignment horizontal="right" vertical="center" wrapText="1"/>
    </xf>
    <xf numFmtId="0" fontId="28" fillId="23" borderId="5" xfId="0" applyFont="1" applyFill="1" applyBorder="1" applyAlignment="1">
      <alignment horizontal="right" vertical="center" wrapText="1"/>
    </xf>
    <xf numFmtId="1" fontId="31" fillId="23" borderId="0" xfId="2" applyNumberFormat="1" applyFont="1" applyFill="1" applyBorder="1" applyAlignment="1" applyProtection="1">
      <alignment horizontal="left" vertical="center"/>
      <protection locked="0"/>
    </xf>
    <xf numFmtId="0" fontId="32" fillId="23" borderId="0" xfId="0" applyFont="1" applyFill="1" applyAlignment="1" applyProtection="1">
      <alignment vertical="center"/>
      <protection locked="0"/>
    </xf>
    <xf numFmtId="0" fontId="32" fillId="23" borderId="27" xfId="0" applyFont="1" applyFill="1" applyBorder="1" applyAlignment="1" applyProtection="1">
      <alignment vertical="center"/>
      <protection locked="0"/>
    </xf>
    <xf numFmtId="1" fontId="31" fillId="23" borderId="28" xfId="2" applyNumberFormat="1" applyFont="1" applyFill="1" applyBorder="1" applyAlignment="1" applyProtection="1">
      <alignment horizontal="left" vertical="center"/>
      <protection locked="0"/>
    </xf>
    <xf numFmtId="0" fontId="32" fillId="23" borderId="28" xfId="0" applyFont="1" applyFill="1" applyBorder="1" applyAlignment="1" applyProtection="1">
      <alignment horizontal="left" vertical="center"/>
      <protection locked="0"/>
    </xf>
    <xf numFmtId="0" fontId="32" fillId="23" borderId="6" xfId="0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>
      <alignment horizontal="center" vertical="center"/>
    </xf>
    <xf numFmtId="0" fontId="28" fillId="30" borderId="29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33" borderId="5" xfId="0" applyFont="1" applyFill="1" applyBorder="1" applyAlignment="1">
      <alignment horizontal="center" vertical="center"/>
    </xf>
    <xf numFmtId="0" fontId="28" fillId="33" borderId="6" xfId="0" applyFont="1" applyFill="1" applyBorder="1" applyAlignment="1">
      <alignment horizontal="center" vertical="center"/>
    </xf>
    <xf numFmtId="0" fontId="36" fillId="19" borderId="11" xfId="0" applyFont="1" applyFill="1" applyBorder="1" applyAlignment="1">
      <alignment horizontal="center" vertical="center"/>
    </xf>
    <xf numFmtId="0" fontId="36" fillId="19" borderId="12" xfId="0" applyFont="1" applyFill="1" applyBorder="1" applyAlignment="1">
      <alignment horizontal="center" vertical="center"/>
    </xf>
    <xf numFmtId="0" fontId="36" fillId="26" borderId="21" xfId="0" applyFont="1" applyFill="1" applyBorder="1" applyAlignment="1">
      <alignment horizontal="center" vertical="center"/>
    </xf>
    <xf numFmtId="0" fontId="36" fillId="26" borderId="22" xfId="0" applyFont="1" applyFill="1" applyBorder="1" applyAlignment="1">
      <alignment horizontal="center" vertical="center"/>
    </xf>
    <xf numFmtId="0" fontId="28" fillId="23" borderId="2" xfId="0" applyFont="1" applyFill="1" applyBorder="1" applyAlignment="1">
      <alignment horizontal="center" vertical="center"/>
    </xf>
    <xf numFmtId="0" fontId="28" fillId="23" borderId="4" xfId="0" applyFont="1" applyFill="1" applyBorder="1" applyAlignment="1">
      <alignment horizontal="center" vertical="center"/>
    </xf>
    <xf numFmtId="0" fontId="28" fillId="23" borderId="3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42" fillId="19" borderId="26" xfId="0" applyFont="1" applyFill="1" applyBorder="1" applyAlignment="1">
      <alignment horizontal="center" vertical="center"/>
    </xf>
    <xf numFmtId="0" fontId="42" fillId="19" borderId="0" xfId="0" applyFont="1" applyFill="1" applyAlignment="1">
      <alignment horizontal="center" vertical="center"/>
    </xf>
    <xf numFmtId="0" fontId="42" fillId="19" borderId="27" xfId="0" applyFont="1" applyFill="1" applyBorder="1" applyAlignment="1">
      <alignment horizontal="center" vertical="center"/>
    </xf>
    <xf numFmtId="0" fontId="27" fillId="16" borderId="0" xfId="0" applyFont="1" applyFill="1" applyAlignment="1">
      <alignment horizontal="left" vertical="center"/>
    </xf>
    <xf numFmtId="0" fontId="27" fillId="16" borderId="27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center" vertical="center"/>
    </xf>
    <xf numFmtId="0" fontId="27" fillId="16" borderId="39" xfId="0" applyFont="1" applyFill="1" applyBorder="1" applyAlignment="1">
      <alignment horizontal="left" vertical="center"/>
    </xf>
    <xf numFmtId="0" fontId="27" fillId="16" borderId="40" xfId="0" applyFont="1" applyFill="1" applyBorder="1" applyAlignment="1">
      <alignment horizontal="left" vertical="center"/>
    </xf>
    <xf numFmtId="0" fontId="28" fillId="34" borderId="5" xfId="0" applyFont="1" applyFill="1" applyBorder="1" applyAlignment="1">
      <alignment horizontal="center" vertical="center" wrapText="1"/>
    </xf>
    <xf numFmtId="0" fontId="28" fillId="34" borderId="47" xfId="0" applyFont="1" applyFill="1" applyBorder="1" applyAlignment="1">
      <alignment horizontal="center" vertical="center" wrapText="1"/>
    </xf>
    <xf numFmtId="0" fontId="28" fillId="23" borderId="6" xfId="0" applyFont="1" applyFill="1" applyBorder="1" applyAlignment="1">
      <alignment horizontal="center" vertical="center"/>
    </xf>
    <xf numFmtId="0" fontId="27" fillId="16" borderId="0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42" fillId="19" borderId="13" xfId="0" applyFont="1" applyFill="1" applyBorder="1" applyAlignment="1">
      <alignment horizontal="center" vertical="center"/>
    </xf>
    <xf numFmtId="0" fontId="42" fillId="19" borderId="15" xfId="0" applyFont="1" applyFill="1" applyBorder="1" applyAlignment="1">
      <alignment horizontal="center" vertical="center"/>
    </xf>
    <xf numFmtId="0" fontId="42" fillId="19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34" borderId="13" xfId="0" applyFont="1" applyFill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" fillId="23" borderId="21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left" vertical="center" wrapText="1"/>
    </xf>
    <xf numFmtId="0" fontId="12" fillId="25" borderId="25" xfId="0" applyFont="1" applyFill="1" applyBorder="1" applyAlignment="1">
      <alignment horizontal="left" vertical="center" wrapText="1"/>
    </xf>
    <xf numFmtId="0" fontId="2" fillId="23" borderId="2" xfId="0" applyFont="1" applyFill="1" applyBorder="1" applyAlignment="1">
      <alignment horizontal="center"/>
    </xf>
    <xf numFmtId="0" fontId="2" fillId="23" borderId="3" xfId="0" applyFont="1" applyFill="1" applyBorder="1" applyAlignment="1">
      <alignment horizontal="center"/>
    </xf>
    <xf numFmtId="0" fontId="2" fillId="23" borderId="4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/>
    </xf>
    <xf numFmtId="0" fontId="3" fillId="25" borderId="1" xfId="0" quotePrefix="1" applyFont="1" applyFill="1" applyBorder="1" applyAlignment="1">
      <alignment horizontal="center" vertical="center"/>
    </xf>
    <xf numFmtId="0" fontId="1" fillId="31" borderId="1" xfId="0" applyFont="1" applyFill="1" applyBorder="1" applyAlignment="1">
      <alignment horizontal="center"/>
    </xf>
    <xf numFmtId="16" fontId="3" fillId="25" borderId="1" xfId="0" quotePrefix="1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/>
    </xf>
    <xf numFmtId="0" fontId="44" fillId="4" borderId="1" xfId="0" applyFont="1" applyFill="1" applyBorder="1" applyAlignment="1">
      <alignment horizontal="center"/>
    </xf>
    <xf numFmtId="0" fontId="21" fillId="33" borderId="33" xfId="0" applyFont="1" applyFill="1" applyBorder="1" applyAlignment="1">
      <alignment horizontal="center"/>
    </xf>
    <xf numFmtId="0" fontId="21" fillId="33" borderId="37" xfId="0" applyFont="1" applyFill="1" applyBorder="1" applyAlignment="1">
      <alignment horizontal="center"/>
    </xf>
    <xf numFmtId="0" fontId="21" fillId="33" borderId="25" xfId="0" applyFont="1" applyFill="1" applyBorder="1" applyAlignment="1">
      <alignment horizontal="center"/>
    </xf>
    <xf numFmtId="0" fontId="22" fillId="16" borderId="2" xfId="0" applyFont="1" applyFill="1" applyBorder="1" applyAlignment="1">
      <alignment horizontal="center"/>
    </xf>
    <xf numFmtId="0" fontId="22" fillId="16" borderId="4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21" fillId="23" borderId="1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 wrapText="1"/>
    </xf>
    <xf numFmtId="0" fontId="21" fillId="24" borderId="25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23" borderId="33" xfId="0" applyFont="1" applyFill="1" applyBorder="1" applyAlignment="1">
      <alignment horizontal="center" vertical="center" wrapText="1"/>
    </xf>
    <xf numFmtId="0" fontId="21" fillId="23" borderId="25" xfId="0" applyFont="1" applyFill="1" applyBorder="1" applyAlignment="1">
      <alignment horizontal="center" vertical="center"/>
    </xf>
    <xf numFmtId="0" fontId="23" fillId="25" borderId="33" xfId="0" applyFont="1" applyFill="1" applyBorder="1" applyAlignment="1">
      <alignment horizontal="left" vertical="center"/>
    </xf>
    <xf numFmtId="0" fontId="23" fillId="25" borderId="25" xfId="0" applyFont="1" applyFill="1" applyBorder="1" applyAlignment="1">
      <alignment horizontal="left" vertical="center"/>
    </xf>
    <xf numFmtId="0" fontId="21" fillId="23" borderId="2" xfId="0" applyFont="1" applyFill="1" applyBorder="1" applyAlignment="1">
      <alignment horizontal="center"/>
    </xf>
    <xf numFmtId="0" fontId="21" fillId="23" borderId="3" xfId="0" applyFont="1" applyFill="1" applyBorder="1" applyAlignment="1">
      <alignment horizontal="center"/>
    </xf>
    <xf numFmtId="0" fontId="21" fillId="23" borderId="4" xfId="0" applyFont="1" applyFill="1" applyBorder="1" applyAlignment="1">
      <alignment horizontal="center"/>
    </xf>
    <xf numFmtId="0" fontId="21" fillId="23" borderId="33" xfId="0" applyFont="1" applyFill="1" applyBorder="1" applyAlignment="1">
      <alignment horizontal="center" vertical="center"/>
    </xf>
    <xf numFmtId="0" fontId="21" fillId="23" borderId="33" xfId="0" applyFont="1" applyFill="1" applyBorder="1" applyAlignment="1">
      <alignment horizontal="center" wrapText="1"/>
    </xf>
    <xf numFmtId="0" fontId="21" fillId="23" borderId="25" xfId="0" applyFont="1" applyFill="1" applyBorder="1" applyAlignment="1">
      <alignment horizontal="center"/>
    </xf>
    <xf numFmtId="0" fontId="23" fillId="25" borderId="33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left" vertical="center" wrapText="1"/>
    </xf>
    <xf numFmtId="0" fontId="21" fillId="23" borderId="37" xfId="0" applyFont="1" applyFill="1" applyBorder="1" applyAlignment="1">
      <alignment horizontal="center" vertical="center"/>
    </xf>
    <xf numFmtId="0" fontId="21" fillId="23" borderId="0" xfId="2" applyFont="1" applyFill="1" applyBorder="1" applyAlignment="1" applyProtection="1">
      <protection locked="0"/>
    </xf>
    <xf numFmtId="0" fontId="21" fillId="23" borderId="0" xfId="0" applyFont="1" applyFill="1" applyAlignment="1" applyProtection="1">
      <protection locked="0"/>
    </xf>
    <xf numFmtId="0" fontId="21" fillId="23" borderId="27" xfId="0" applyFont="1" applyFill="1" applyBorder="1" applyAlignment="1" applyProtection="1">
      <protection locked="0"/>
    </xf>
    <xf numFmtId="0" fontId="25" fillId="23" borderId="28" xfId="2" applyFont="1" applyFill="1" applyBorder="1" applyAlignment="1" applyProtection="1">
      <protection locked="0"/>
    </xf>
    <xf numFmtId="0" fontId="25" fillId="23" borderId="6" xfId="2" applyFont="1" applyFill="1" applyBorder="1" applyAlignment="1" applyProtection="1">
      <protection locked="0"/>
    </xf>
    <xf numFmtId="0" fontId="23" fillId="25" borderId="33" xfId="0" applyFont="1" applyFill="1" applyBorder="1" applyAlignment="1">
      <alignment horizontal="center" vertical="center"/>
    </xf>
    <xf numFmtId="0" fontId="23" fillId="25" borderId="37" xfId="0" applyFont="1" applyFill="1" applyBorder="1" applyAlignment="1">
      <alignment horizontal="center" vertical="center"/>
    </xf>
    <xf numFmtId="0" fontId="23" fillId="25" borderId="25" xfId="0" applyFont="1" applyFill="1" applyBorder="1" applyAlignment="1">
      <alignment horizontal="center" vertical="center"/>
    </xf>
    <xf numFmtId="0" fontId="23" fillId="25" borderId="33" xfId="0" quotePrefix="1" applyFont="1" applyFill="1" applyBorder="1" applyAlignment="1">
      <alignment horizontal="center" vertical="center"/>
    </xf>
    <xf numFmtId="0" fontId="23" fillId="31" borderId="33" xfId="0" applyFont="1" applyFill="1" applyBorder="1" applyAlignment="1">
      <alignment horizontal="center" vertical="center"/>
    </xf>
    <xf numFmtId="0" fontId="23" fillId="31" borderId="37" xfId="0" applyFont="1" applyFill="1" applyBorder="1" applyAlignment="1">
      <alignment horizontal="center" vertical="center"/>
    </xf>
    <xf numFmtId="0" fontId="23" fillId="31" borderId="25" xfId="0" applyFont="1" applyFill="1" applyBorder="1" applyAlignment="1">
      <alignment horizontal="center" vertical="center"/>
    </xf>
    <xf numFmtId="0" fontId="23" fillId="22" borderId="33" xfId="0" applyFont="1" applyFill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/>
    </xf>
    <xf numFmtId="0" fontId="23" fillId="22" borderId="25" xfId="0" applyFont="1" applyFill="1" applyBorder="1" applyAlignment="1">
      <alignment horizontal="center" vertical="center"/>
    </xf>
    <xf numFmtId="0" fontId="23" fillId="32" borderId="33" xfId="0" applyFont="1" applyFill="1" applyBorder="1" applyAlignment="1">
      <alignment horizontal="center" vertical="center"/>
    </xf>
    <xf numFmtId="0" fontId="23" fillId="32" borderId="37" xfId="0" applyFont="1" applyFill="1" applyBorder="1" applyAlignment="1">
      <alignment horizontal="center" vertical="center"/>
    </xf>
    <xf numFmtId="0" fontId="23" fillId="32" borderId="25" xfId="0" applyFont="1" applyFill="1" applyBorder="1" applyAlignment="1">
      <alignment horizontal="center" vertical="center"/>
    </xf>
    <xf numFmtId="0" fontId="23" fillId="25" borderId="37" xfId="0" applyFont="1" applyFill="1" applyBorder="1" applyAlignment="1">
      <alignment horizontal="left" vertical="center"/>
    </xf>
    <xf numFmtId="0" fontId="1" fillId="7" borderId="28" xfId="0" applyFont="1" applyFill="1" applyBorder="1" applyAlignment="1">
      <alignment horizontal="left"/>
    </xf>
    <xf numFmtId="0" fontId="1" fillId="26" borderId="25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26" borderId="9" xfId="0" applyFont="1" applyFill="1" applyBorder="1" applyAlignment="1">
      <alignment horizontal="center" vertical="center"/>
    </xf>
    <xf numFmtId="0" fontId="1" fillId="26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left" vertical="center" wrapText="1"/>
    </xf>
    <xf numFmtId="0" fontId="1" fillId="7" borderId="2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7" borderId="2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6" borderId="1" xfId="0" applyFont="1" applyFill="1" applyBorder="1" applyAlignment="1">
      <alignment horizontal="center" vertical="center" wrapText="1"/>
    </xf>
  </cellXfs>
  <cellStyles count="3">
    <cellStyle name="Disabled" xfId="1" xr:uid="{98DE809A-EBBF-6B49-BEAD-35585353E7C3}"/>
    <cellStyle name="Hyperlink" xfId="2" builtinId="8"/>
    <cellStyle name="Normal" xfId="0" builtinId="0"/>
  </cellStyles>
  <dxfs count="176"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Up">
          <fgColor theme="1" tint="0.14996795556505021"/>
          <bgColor theme="2" tint="-9.9948118533890809E-2"/>
        </patternFill>
      </fill>
    </dxf>
    <dxf>
      <fill>
        <patternFill patternType="lightUp">
          <fgColor theme="1" tint="0.14996795556505021"/>
          <bgColor theme="2" tint="-9.9948118533890809E-2"/>
        </patternFill>
      </fill>
    </dxf>
    <dxf>
      <fill>
        <patternFill patternType="lightUp">
          <fgColor theme="1" tint="0.14996795556505021"/>
          <bgColor theme="2" tint="-9.9948118533890809E-2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93D82D"/>
        </patternFill>
      </fill>
    </dxf>
    <dxf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ont>
        <color theme="1"/>
      </font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3D82D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FE166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F03E3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DB5BE"/>
      <color rgb="FFF1F3F6"/>
      <color rgb="FFDEE2E7"/>
      <color rgb="FFE9ECF0"/>
      <color rgb="FFD0CECE"/>
      <color rgb="FFECFCEF"/>
      <color rgb="FFB2F2BB"/>
      <color rgb="FF93D82D"/>
      <color rgb="FFFFE166"/>
      <color rgb="FFF03E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vlpubs.nist.gov/nistpubs/SpecialPublications/NIST.SP.800-63-3.pdf" TargetMode="External"/><Relationship Id="rId1" Type="http://schemas.openxmlformats.org/officeDocument/2006/relationships/hyperlink" Target="https://standard.dga.or.th/wp-content/uploads/2021/09/2.Digital-ID_DGS-1-1_2564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vlpubs.nist.gov/nistpubs/SpecialPublications/NIST.SP.800-63-3.pdf" TargetMode="External"/><Relationship Id="rId1" Type="http://schemas.openxmlformats.org/officeDocument/2006/relationships/hyperlink" Target="https://standard.dga.or.th/wp-content/uploads/2021/09/2.Digital-ID_DGS-1-1_25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6D70-D847-B242-A846-6D0A8D685698}">
  <sheetPr codeName="Sheet1"/>
  <dimension ref="A1:AO59"/>
  <sheetViews>
    <sheetView showGridLines="0" tabSelected="1" zoomScale="92" zoomScaleNormal="92" workbookViewId="0">
      <selection activeCell="C12" sqref="C12"/>
    </sheetView>
  </sheetViews>
  <sheetFormatPr defaultColWidth="11" defaultRowHeight="13.8" x14ac:dyDescent="0.3"/>
  <cols>
    <col min="1" max="1" width="1.453125" style="64" customWidth="1"/>
    <col min="2" max="2" width="23.6328125" style="64" customWidth="1"/>
    <col min="3" max="3" width="43.453125" style="64" customWidth="1"/>
    <col min="4" max="4" width="3.6328125" style="64" customWidth="1"/>
    <col min="5" max="5" width="40" style="64" customWidth="1"/>
    <col min="6" max="8" width="29.81640625" style="64" customWidth="1"/>
    <col min="9" max="11" width="15.81640625" style="64" customWidth="1"/>
    <col min="12" max="12" width="45.81640625" style="64" customWidth="1"/>
    <col min="13" max="13" width="41.6328125" style="64" customWidth="1"/>
    <col min="14" max="14" width="14.81640625" style="64" customWidth="1"/>
    <col min="15" max="16384" width="11" style="64"/>
  </cols>
  <sheetData>
    <row r="1" spans="1:4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1:41" s="65" customFormat="1" ht="21.6" thickBot="1" x14ac:dyDescent="0.3">
      <c r="B2" s="277" t="s">
        <v>0</v>
      </c>
      <c r="C2" s="278"/>
      <c r="E2" s="279" t="s">
        <v>1</v>
      </c>
      <c r="F2" s="280"/>
      <c r="G2" s="280"/>
      <c r="H2" s="281"/>
      <c r="I2" s="66"/>
      <c r="J2" s="66"/>
      <c r="K2" s="66"/>
      <c r="L2" s="67"/>
      <c r="M2" s="68"/>
    </row>
    <row r="3" spans="1:41" x14ac:dyDescent="0.3">
      <c r="A3" s="63"/>
      <c r="B3" s="135" t="s">
        <v>2</v>
      </c>
      <c r="C3" s="69"/>
      <c r="D3" s="70"/>
      <c r="E3" s="172" t="s">
        <v>3</v>
      </c>
      <c r="F3" s="173" t="s">
        <v>190</v>
      </c>
      <c r="G3" s="174" t="s">
        <v>189</v>
      </c>
      <c r="H3" s="175" t="s">
        <v>303</v>
      </c>
      <c r="I3" s="66"/>
      <c r="J3" s="66"/>
      <c r="K3" s="66"/>
      <c r="L3" s="63"/>
      <c r="M3" s="71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41" x14ac:dyDescent="0.3">
      <c r="A4" s="63"/>
      <c r="B4" s="136" t="s">
        <v>4</v>
      </c>
      <c r="C4" s="69"/>
      <c r="D4" s="63"/>
      <c r="E4" s="180" t="s">
        <v>5</v>
      </c>
      <c r="F4" s="182" t="str">
        <f>_xlfn.IFNA('STEP 1'!B7,"โปรดเลือกประเภทบริการใน STEP 1")</f>
        <v>ยังไม่ได้เลือกประเภทบริการ</v>
      </c>
      <c r="G4" s="183" t="str">
        <f>'STEP 3'!F4</f>
        <v>ยังตอบคำถามไม่ครบ</v>
      </c>
      <c r="H4" s="184" t="str">
        <f>'STEP 3'!I4</f>
        <v>ยังตอบคำถามไม่ครบ</v>
      </c>
      <c r="I4" s="63"/>
      <c r="J4" s="63"/>
      <c r="K4" s="63"/>
      <c r="L4" s="63"/>
      <c r="M4" s="72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41" x14ac:dyDescent="0.3">
      <c r="A5" s="63"/>
      <c r="B5" s="136" t="s">
        <v>6</v>
      </c>
      <c r="C5" s="69"/>
      <c r="D5" s="63"/>
      <c r="E5" s="180" t="s">
        <v>7</v>
      </c>
      <c r="F5" s="182" t="str">
        <f>_xlfn.IFNA('STEP 1'!B8,"โปรดเลือกประเภทบริการใน STEP 1")</f>
        <v>ยังไม่ได้เลือกประเภทบริการ</v>
      </c>
      <c r="G5" s="183" t="str">
        <f>'STEP 3'!F5</f>
        <v>ยังตอบคำถามไม่ครบ</v>
      </c>
      <c r="H5" s="184" t="str">
        <f>'STEP 3'!I5</f>
        <v>ยังตอบคำถามไม่ครบ</v>
      </c>
      <c r="I5" s="66"/>
      <c r="J5" s="66"/>
      <c r="K5" s="66"/>
      <c r="L5" s="67"/>
      <c r="M5" s="72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</row>
    <row r="6" spans="1:41" x14ac:dyDescent="0.3">
      <c r="A6" s="63"/>
      <c r="B6" s="136" t="s">
        <v>8</v>
      </c>
      <c r="C6" s="69"/>
      <c r="D6" s="63"/>
      <c r="E6" s="181" t="s">
        <v>9</v>
      </c>
      <c r="F6" s="262"/>
      <c r="G6" s="183" t="str">
        <f>'STEP 3'!F6</f>
        <v>ยังตอบคำถามไม่ครบ</v>
      </c>
      <c r="H6" s="185" t="str">
        <f>'STEP 3'!I6</f>
        <v>ยังตอบคำถามไม่ครบ</v>
      </c>
      <c r="I6" s="66"/>
      <c r="J6" s="66"/>
      <c r="K6" s="66"/>
      <c r="L6" s="63"/>
      <c r="M6" s="67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</row>
    <row r="7" spans="1:41" ht="14.4" thickBot="1" x14ac:dyDescent="0.35">
      <c r="A7" s="63"/>
      <c r="B7" s="73"/>
      <c r="C7" s="73"/>
      <c r="D7" s="63"/>
      <c r="E7" s="176" t="s">
        <v>194</v>
      </c>
      <c r="F7" s="177" t="s">
        <v>289</v>
      </c>
      <c r="G7" s="178" t="s">
        <v>193</v>
      </c>
      <c r="H7" s="179" t="s">
        <v>192</v>
      </c>
      <c r="I7" s="66"/>
      <c r="J7" s="66"/>
      <c r="K7" s="66"/>
      <c r="L7" s="63"/>
      <c r="M7" s="67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</row>
    <row r="8" spans="1:41" x14ac:dyDescent="0.3">
      <c r="A8" s="63"/>
      <c r="B8" s="74"/>
      <c r="C8" s="63"/>
      <c r="D8" s="63"/>
      <c r="E8" s="282" t="s">
        <v>290</v>
      </c>
      <c r="F8" s="284" t="s">
        <v>327</v>
      </c>
      <c r="G8" s="285"/>
      <c r="H8" s="286"/>
      <c r="I8" s="66"/>
      <c r="J8" s="66"/>
      <c r="K8" s="66"/>
      <c r="L8" s="63"/>
      <c r="M8" s="67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</row>
    <row r="9" spans="1:41" x14ac:dyDescent="0.3">
      <c r="A9" s="63"/>
      <c r="B9" s="63"/>
      <c r="C9" s="63"/>
      <c r="D9" s="63"/>
      <c r="E9" s="283"/>
      <c r="F9" s="287" t="s">
        <v>322</v>
      </c>
      <c r="G9" s="288"/>
      <c r="H9" s="289"/>
      <c r="I9" s="66"/>
      <c r="J9" s="66"/>
      <c r="K9" s="66"/>
      <c r="L9" s="67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</row>
    <row r="10" spans="1:41" ht="21" x14ac:dyDescent="0.3">
      <c r="A10" s="63"/>
      <c r="B10" s="277" t="s">
        <v>10</v>
      </c>
      <c r="C10" s="278"/>
      <c r="D10" s="63"/>
      <c r="E10" s="72"/>
      <c r="F10" s="63"/>
      <c r="G10" s="75"/>
      <c r="H10" s="63"/>
      <c r="I10" s="66"/>
      <c r="J10" s="66"/>
      <c r="K10" s="66"/>
      <c r="L10" s="63"/>
      <c r="M10" s="76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</row>
    <row r="11" spans="1:41" x14ac:dyDescent="0.3">
      <c r="A11" s="63"/>
      <c r="B11" s="135" t="s">
        <v>11</v>
      </c>
      <c r="C11" s="77"/>
      <c r="D11" s="63"/>
      <c r="E11" s="76"/>
      <c r="F11" s="66"/>
      <c r="G11" s="67"/>
      <c r="H11" s="66"/>
      <c r="I11" s="66"/>
      <c r="J11" s="66"/>
      <c r="K11" s="66"/>
      <c r="L11" s="63"/>
      <c r="M11" s="78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</row>
    <row r="12" spans="1:41" x14ac:dyDescent="0.3">
      <c r="A12" s="63"/>
      <c r="B12" s="135" t="s">
        <v>12</v>
      </c>
      <c r="C12" s="77"/>
      <c r="D12" s="63"/>
      <c r="E12" s="76"/>
      <c r="F12" s="66"/>
      <c r="G12" s="67"/>
      <c r="H12" s="66"/>
      <c r="I12" s="67"/>
      <c r="J12" s="67"/>
      <c r="K12" s="63"/>
      <c r="L12" s="63"/>
      <c r="M12" s="79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1:41" x14ac:dyDescent="0.3">
      <c r="A13" s="63"/>
      <c r="B13" s="137" t="s">
        <v>13</v>
      </c>
      <c r="C13" s="77"/>
      <c r="D13" s="63"/>
      <c r="E13" s="72"/>
      <c r="F13" s="66"/>
      <c r="G13" s="67"/>
      <c r="H13" s="66"/>
      <c r="I13" s="76"/>
      <c r="J13" s="76"/>
      <c r="K13" s="63"/>
      <c r="L13" s="63"/>
      <c r="M13" s="79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41" x14ac:dyDescent="0.3">
      <c r="A14" s="63"/>
      <c r="B14" s="63"/>
      <c r="C14" s="63"/>
      <c r="D14" s="63"/>
      <c r="E14" s="72"/>
      <c r="F14" s="66"/>
      <c r="G14" s="66"/>
      <c r="H14" s="66"/>
      <c r="I14" s="76"/>
      <c r="J14" s="76"/>
      <c r="K14" s="63"/>
      <c r="L14" s="63"/>
      <c r="M14" s="79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</row>
    <row r="15" spans="1:41" x14ac:dyDescent="0.3">
      <c r="A15" s="63"/>
      <c r="B15" s="74"/>
      <c r="C15" s="74"/>
      <c r="D15" s="74"/>
      <c r="E15" s="72"/>
      <c r="F15" s="66"/>
      <c r="G15" s="66"/>
      <c r="H15" s="66"/>
      <c r="I15" s="76"/>
      <c r="J15" s="76"/>
      <c r="K15" s="63"/>
      <c r="L15" s="63"/>
      <c r="M15" s="76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</row>
    <row r="16" spans="1:41" ht="21" x14ac:dyDescent="0.3">
      <c r="B16" s="274" t="s">
        <v>14</v>
      </c>
      <c r="C16" s="275"/>
      <c r="D16" s="275"/>
      <c r="E16" s="276"/>
      <c r="F16" s="66"/>
      <c r="G16" s="66"/>
      <c r="H16" s="66"/>
      <c r="I16" s="76"/>
      <c r="J16" s="76"/>
      <c r="K16" s="63"/>
      <c r="L16" s="63"/>
    </row>
    <row r="17" spans="1:41" x14ac:dyDescent="0.3">
      <c r="A17" s="63"/>
      <c r="B17" s="209" t="s">
        <v>291</v>
      </c>
      <c r="C17" s="210"/>
      <c r="D17" s="210"/>
      <c r="E17" s="211"/>
      <c r="F17" s="67"/>
      <c r="G17" s="67"/>
      <c r="H17" s="67"/>
      <c r="I17" s="76"/>
      <c r="J17" s="76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</row>
    <row r="18" spans="1:41" x14ac:dyDescent="0.3">
      <c r="A18" s="63"/>
      <c r="B18" s="212" t="s">
        <v>324</v>
      </c>
      <c r="C18" s="213"/>
      <c r="D18" s="213"/>
      <c r="E18" s="214"/>
      <c r="F18" s="76"/>
      <c r="G18" s="76"/>
      <c r="H18" s="76"/>
      <c r="I18" s="72"/>
      <c r="J18" s="72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</row>
    <row r="19" spans="1:41" x14ac:dyDescent="0.3">
      <c r="A19" s="63"/>
      <c r="B19" s="212" t="s">
        <v>15</v>
      </c>
      <c r="C19" s="213"/>
      <c r="D19" s="213"/>
      <c r="E19" s="214"/>
      <c r="F19" s="76"/>
      <c r="G19" s="76"/>
      <c r="H19" s="76"/>
      <c r="I19" s="72"/>
      <c r="J19" s="72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</row>
    <row r="20" spans="1:41" x14ac:dyDescent="0.3">
      <c r="A20" s="63"/>
      <c r="B20" s="215" t="s">
        <v>16</v>
      </c>
      <c r="C20" s="216"/>
      <c r="D20" s="216"/>
      <c r="E20" s="217"/>
      <c r="F20" s="76"/>
      <c r="G20" s="76"/>
      <c r="H20" s="76"/>
      <c r="I20" s="76"/>
      <c r="J20" s="76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</row>
    <row r="21" spans="1:41" x14ac:dyDescent="0.3">
      <c r="A21" s="63"/>
      <c r="B21" s="215" t="s">
        <v>17</v>
      </c>
      <c r="C21" s="216"/>
      <c r="D21" s="216"/>
      <c r="E21" s="217"/>
      <c r="F21" s="76"/>
      <c r="G21" s="76"/>
      <c r="H21" s="76"/>
      <c r="I21" s="76"/>
      <c r="J21" s="76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</row>
    <row r="22" spans="1:41" x14ac:dyDescent="0.3">
      <c r="A22" s="63"/>
      <c r="B22" s="215" t="s">
        <v>18</v>
      </c>
      <c r="C22" s="216"/>
      <c r="D22" s="216"/>
      <c r="E22" s="217"/>
      <c r="F22" s="76"/>
      <c r="G22" s="76"/>
      <c r="H22" s="76"/>
      <c r="I22" s="76"/>
      <c r="J22" s="7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</row>
    <row r="23" spans="1:41" x14ac:dyDescent="0.3">
      <c r="A23" s="63"/>
      <c r="B23" s="215" t="s">
        <v>19</v>
      </c>
      <c r="C23" s="213"/>
      <c r="D23" s="213"/>
      <c r="E23" s="214"/>
      <c r="F23" s="76"/>
      <c r="G23" s="76"/>
      <c r="H23" s="76"/>
      <c r="I23" s="76"/>
      <c r="J23" s="76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</row>
    <row r="24" spans="1:41" x14ac:dyDescent="0.3">
      <c r="A24" s="63"/>
      <c r="B24" s="218"/>
      <c r="C24" s="216"/>
      <c r="D24" s="213"/>
      <c r="E24" s="214"/>
      <c r="F24" s="72"/>
      <c r="G24" s="72"/>
      <c r="H24" s="72"/>
      <c r="I24" s="76"/>
      <c r="J24" s="76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</row>
    <row r="25" spans="1:41" x14ac:dyDescent="0.3">
      <c r="A25" s="63"/>
      <c r="B25" s="218" t="s">
        <v>292</v>
      </c>
      <c r="C25" s="216"/>
      <c r="D25" s="213"/>
      <c r="E25" s="214"/>
      <c r="F25" s="76"/>
      <c r="G25" s="76"/>
      <c r="H25" s="76"/>
      <c r="I25" s="80"/>
      <c r="J25" s="80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</row>
    <row r="26" spans="1:41" x14ac:dyDescent="0.3">
      <c r="A26" s="63"/>
      <c r="B26" s="263"/>
      <c r="C26" s="216" t="s">
        <v>20</v>
      </c>
      <c r="D26" s="213"/>
      <c r="E26" s="214"/>
      <c r="F26" s="76"/>
      <c r="G26" s="76"/>
      <c r="H26" s="76"/>
      <c r="I26" s="76"/>
      <c r="J26" s="76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</row>
    <row r="27" spans="1:41" x14ac:dyDescent="0.3">
      <c r="A27" s="63"/>
      <c r="B27" s="138"/>
      <c r="C27" s="216" t="s">
        <v>21</v>
      </c>
      <c r="D27" s="216"/>
      <c r="E27" s="217"/>
      <c r="F27" s="76"/>
      <c r="G27" s="76"/>
      <c r="H27" s="76"/>
      <c r="I27" s="76"/>
      <c r="J27" s="76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</row>
    <row r="28" spans="1:41" x14ac:dyDescent="0.3">
      <c r="A28" s="63"/>
      <c r="B28" s="186"/>
      <c r="C28" s="216" t="s">
        <v>22</v>
      </c>
      <c r="D28" s="216"/>
      <c r="E28" s="217"/>
      <c r="F28" s="76"/>
      <c r="G28" s="76"/>
      <c r="H28" s="76"/>
      <c r="I28" s="80"/>
      <c r="J28" s="80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</row>
    <row r="29" spans="1:41" x14ac:dyDescent="0.3">
      <c r="A29" s="63"/>
      <c r="B29" s="219"/>
      <c r="C29" s="216" t="s">
        <v>275</v>
      </c>
      <c r="D29" s="216"/>
      <c r="E29" s="217"/>
      <c r="F29" s="76"/>
      <c r="G29" s="76"/>
      <c r="H29" s="76"/>
      <c r="I29" s="76"/>
      <c r="J29" s="76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</row>
    <row r="30" spans="1:41" x14ac:dyDescent="0.3">
      <c r="A30" s="63"/>
      <c r="B30" s="215"/>
      <c r="C30" s="220"/>
      <c r="D30" s="216"/>
      <c r="E30" s="217"/>
      <c r="F30" s="80"/>
      <c r="G30" s="80"/>
      <c r="H30" s="80"/>
      <c r="I30" s="76"/>
      <c r="J30" s="76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</row>
    <row r="31" spans="1:41" x14ac:dyDescent="0.3">
      <c r="A31" s="63"/>
      <c r="B31" s="218" t="s">
        <v>293</v>
      </c>
      <c r="C31" s="216"/>
      <c r="D31" s="216"/>
      <c r="E31" s="217"/>
      <c r="F31" s="76"/>
      <c r="G31" s="76"/>
      <c r="H31" s="76"/>
      <c r="I31" s="80"/>
      <c r="J31" s="80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</row>
    <row r="32" spans="1:41" x14ac:dyDescent="0.3">
      <c r="A32" s="63"/>
      <c r="B32" s="221" t="s">
        <v>23</v>
      </c>
      <c r="C32" s="216" t="s">
        <v>276</v>
      </c>
      <c r="D32" s="216"/>
      <c r="E32" s="217"/>
      <c r="F32" s="76"/>
      <c r="G32" s="76"/>
      <c r="H32" s="76"/>
      <c r="I32" s="76"/>
      <c r="J32" s="76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</row>
    <row r="33" spans="1:41" x14ac:dyDescent="0.3">
      <c r="A33" s="63"/>
      <c r="B33" s="221"/>
      <c r="C33" s="216" t="s">
        <v>24</v>
      </c>
      <c r="D33" s="216"/>
      <c r="E33" s="217"/>
      <c r="F33" s="80"/>
      <c r="G33" s="80"/>
      <c r="H33" s="80"/>
      <c r="I33" s="76"/>
      <c r="J33" s="76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</row>
    <row r="34" spans="1:41" x14ac:dyDescent="0.3">
      <c r="A34" s="63"/>
      <c r="B34" s="221" t="s">
        <v>25</v>
      </c>
      <c r="C34" s="216" t="s">
        <v>26</v>
      </c>
      <c r="D34" s="216"/>
      <c r="E34" s="217"/>
      <c r="F34" s="76"/>
      <c r="G34" s="76"/>
      <c r="H34" s="76"/>
      <c r="I34" s="76"/>
      <c r="J34" s="76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</row>
    <row r="35" spans="1:41" x14ac:dyDescent="0.3">
      <c r="A35" s="63"/>
      <c r="B35" s="221" t="s">
        <v>27</v>
      </c>
      <c r="C35" s="216" t="s">
        <v>28</v>
      </c>
      <c r="D35" s="216"/>
      <c r="E35" s="217"/>
      <c r="F35" s="76"/>
      <c r="G35" s="76"/>
      <c r="H35" s="76"/>
      <c r="I35" s="76"/>
      <c r="J35" s="76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</row>
    <row r="36" spans="1:41" x14ac:dyDescent="0.3">
      <c r="A36" s="63"/>
      <c r="B36" s="221" t="s">
        <v>29</v>
      </c>
      <c r="C36" s="216" t="s">
        <v>30</v>
      </c>
      <c r="D36" s="216"/>
      <c r="E36" s="217"/>
      <c r="F36" s="80"/>
      <c r="G36" s="80"/>
      <c r="H36" s="80"/>
      <c r="I36" s="76"/>
      <c r="J36" s="76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</row>
    <row r="37" spans="1:41" x14ac:dyDescent="0.3">
      <c r="A37" s="63"/>
      <c r="B37" s="221" t="s">
        <v>31</v>
      </c>
      <c r="C37" s="216" t="s">
        <v>32</v>
      </c>
      <c r="D37" s="216"/>
      <c r="E37" s="217"/>
      <c r="F37" s="76"/>
      <c r="G37" s="76"/>
      <c r="H37" s="76"/>
      <c r="I37" s="80"/>
      <c r="J37" s="80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</row>
    <row r="38" spans="1:41" x14ac:dyDescent="0.3">
      <c r="A38" s="63"/>
      <c r="B38" s="221" t="s">
        <v>33</v>
      </c>
      <c r="C38" s="216" t="s">
        <v>34</v>
      </c>
      <c r="D38" s="220"/>
      <c r="E38" s="222"/>
      <c r="F38" s="76"/>
      <c r="G38" s="76"/>
      <c r="H38" s="76"/>
      <c r="I38" s="74"/>
      <c r="J38" s="74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</row>
    <row r="39" spans="1:41" x14ac:dyDescent="0.3">
      <c r="A39" s="63"/>
      <c r="B39" s="221" t="s">
        <v>35</v>
      </c>
      <c r="C39" s="223" t="s">
        <v>36</v>
      </c>
      <c r="D39" s="220"/>
      <c r="E39" s="222"/>
      <c r="F39" s="76"/>
      <c r="G39" s="76"/>
      <c r="H39" s="76"/>
      <c r="I39" s="74"/>
      <c r="J39" s="74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</row>
    <row r="40" spans="1:41" x14ac:dyDescent="0.3">
      <c r="B40" s="224" t="s">
        <v>300</v>
      </c>
      <c r="C40" s="225" t="s">
        <v>301</v>
      </c>
      <c r="D40" s="226"/>
      <c r="E40" s="227"/>
      <c r="F40" s="76"/>
      <c r="G40" s="76"/>
      <c r="H40" s="76"/>
      <c r="I40" s="80"/>
      <c r="J40" s="80"/>
    </row>
    <row r="41" spans="1:41" x14ac:dyDescent="0.3">
      <c r="F41" s="76"/>
      <c r="G41" s="76"/>
      <c r="H41" s="76"/>
      <c r="I41" s="80"/>
      <c r="J41" s="80"/>
    </row>
    <row r="42" spans="1:41" x14ac:dyDescent="0.3">
      <c r="B42" s="81"/>
      <c r="C42" s="81"/>
      <c r="D42" s="76"/>
      <c r="E42" s="76"/>
      <c r="F42" s="76"/>
      <c r="G42" s="76"/>
      <c r="H42" s="76"/>
      <c r="I42" s="80"/>
      <c r="J42" s="80"/>
    </row>
    <row r="43" spans="1:41" x14ac:dyDescent="0.3">
      <c r="B43" s="74"/>
      <c r="C43" s="74"/>
      <c r="D43" s="74"/>
      <c r="E43" s="74"/>
      <c r="F43" s="80"/>
      <c r="G43" s="80"/>
      <c r="H43" s="80"/>
      <c r="I43" s="74"/>
      <c r="J43" s="74"/>
    </row>
    <row r="44" spans="1:41" x14ac:dyDescent="0.3">
      <c r="B44" s="80"/>
      <c r="C44" s="80"/>
      <c r="D44" s="80"/>
      <c r="E44" s="80"/>
      <c r="F44" s="74"/>
      <c r="G44" s="74"/>
      <c r="H44" s="74"/>
      <c r="I44" s="80"/>
      <c r="J44" s="80"/>
    </row>
    <row r="45" spans="1:41" x14ac:dyDescent="0.3">
      <c r="B45" s="80"/>
      <c r="C45" s="80"/>
      <c r="D45" s="80"/>
      <c r="E45" s="80"/>
      <c r="F45" s="80"/>
      <c r="G45" s="80"/>
      <c r="H45" s="80"/>
      <c r="I45" s="80"/>
      <c r="J45" s="80"/>
    </row>
    <row r="46" spans="1:41" x14ac:dyDescent="0.3">
      <c r="B46" s="80"/>
      <c r="C46" s="80"/>
      <c r="D46" s="80"/>
      <c r="E46" s="80"/>
      <c r="F46" s="80"/>
      <c r="G46" s="80"/>
      <c r="H46" s="80"/>
      <c r="I46" s="80"/>
      <c r="J46" s="80"/>
    </row>
    <row r="47" spans="1:41" x14ac:dyDescent="0.3">
      <c r="B47" s="74"/>
      <c r="C47" s="74"/>
      <c r="D47" s="74"/>
      <c r="E47" s="74"/>
      <c r="F47" s="80"/>
      <c r="G47" s="80"/>
      <c r="H47" s="80"/>
      <c r="I47" s="80"/>
      <c r="J47" s="80"/>
    </row>
    <row r="48" spans="1:41" x14ac:dyDescent="0.3">
      <c r="B48" s="80"/>
      <c r="C48" s="80"/>
      <c r="D48" s="80"/>
      <c r="E48" s="80"/>
      <c r="F48" s="74"/>
      <c r="G48" s="74"/>
      <c r="H48" s="74"/>
      <c r="I48" s="80"/>
      <c r="J48" s="80"/>
    </row>
    <row r="49" spans="2:10" x14ac:dyDescent="0.3">
      <c r="B49" s="74"/>
      <c r="C49" s="80"/>
      <c r="D49" s="80"/>
      <c r="E49" s="80"/>
      <c r="F49" s="80"/>
      <c r="G49" s="80"/>
      <c r="H49" s="80"/>
      <c r="I49" s="80"/>
      <c r="J49" s="80"/>
    </row>
    <row r="50" spans="2:10" x14ac:dyDescent="0.3">
      <c r="B50" s="80"/>
      <c r="C50" s="80"/>
      <c r="D50" s="80"/>
      <c r="E50" s="80"/>
      <c r="F50" s="80"/>
      <c r="G50" s="80"/>
      <c r="H50" s="80"/>
      <c r="I50" s="80"/>
      <c r="J50" s="80"/>
    </row>
    <row r="51" spans="2:10" x14ac:dyDescent="0.3">
      <c r="B51" s="80"/>
      <c r="C51" s="80"/>
      <c r="D51" s="80"/>
      <c r="E51" s="80"/>
      <c r="F51" s="80"/>
      <c r="G51" s="80"/>
      <c r="H51" s="80"/>
      <c r="I51" s="80"/>
      <c r="J51" s="80"/>
    </row>
    <row r="52" spans="2:10" x14ac:dyDescent="0.3">
      <c r="B52" s="74"/>
      <c r="C52" s="80"/>
      <c r="D52" s="80"/>
      <c r="E52" s="80"/>
      <c r="F52" s="80"/>
      <c r="G52" s="80"/>
      <c r="H52" s="80"/>
      <c r="I52" s="80"/>
      <c r="J52" s="80"/>
    </row>
    <row r="53" spans="2:10" x14ac:dyDescent="0.3">
      <c r="B53" s="80"/>
      <c r="C53" s="80"/>
      <c r="D53" s="80"/>
      <c r="E53" s="80"/>
      <c r="F53" s="80"/>
      <c r="G53" s="80"/>
      <c r="H53" s="80"/>
      <c r="I53" s="80"/>
      <c r="J53" s="80"/>
    </row>
    <row r="54" spans="2:10" x14ac:dyDescent="0.3">
      <c r="B54" s="80"/>
      <c r="C54" s="80"/>
      <c r="D54" s="80"/>
      <c r="E54" s="80"/>
      <c r="F54" s="80"/>
      <c r="G54" s="80"/>
      <c r="H54" s="80"/>
      <c r="I54" s="80"/>
      <c r="J54" s="80"/>
    </row>
    <row r="55" spans="2:10" x14ac:dyDescent="0.3">
      <c r="B55" s="80"/>
      <c r="C55" s="80"/>
      <c r="D55" s="80"/>
      <c r="E55" s="80"/>
      <c r="F55" s="80"/>
      <c r="G55" s="80"/>
      <c r="H55" s="80"/>
    </row>
    <row r="56" spans="2:10" x14ac:dyDescent="0.3">
      <c r="B56" s="80"/>
      <c r="C56" s="80"/>
      <c r="D56" s="80"/>
      <c r="E56" s="80"/>
      <c r="F56" s="80"/>
      <c r="G56" s="80"/>
      <c r="H56" s="80"/>
    </row>
    <row r="57" spans="2:10" x14ac:dyDescent="0.3">
      <c r="B57" s="80"/>
      <c r="C57" s="80"/>
      <c r="D57" s="80"/>
      <c r="E57" s="80"/>
      <c r="F57" s="80"/>
      <c r="G57" s="80"/>
      <c r="H57" s="80"/>
    </row>
    <row r="58" spans="2:10" x14ac:dyDescent="0.3">
      <c r="B58" s="80"/>
      <c r="C58" s="80"/>
      <c r="D58" s="80"/>
      <c r="E58" s="80"/>
      <c r="F58" s="80"/>
      <c r="G58" s="80"/>
      <c r="H58" s="80"/>
    </row>
    <row r="59" spans="2:10" x14ac:dyDescent="0.3">
      <c r="F59" s="80"/>
      <c r="G59" s="80"/>
      <c r="H59" s="80"/>
    </row>
  </sheetData>
  <sheetProtection algorithmName="SHA-512" hashValue="MxUGi6em5/k0JiizthmQIARXnCcw6jySFb0E5UQyvZ1ZTUSYx2xE4K2oD54yw8705z5Gxe7bl0xl8rwcJ2bggA==" saltValue="FqVHSi3IXdMee2J80++9DQ==" spinCount="100000" sheet="1" selectLockedCells="1"/>
  <mergeCells count="7">
    <mergeCell ref="B16:E16"/>
    <mergeCell ref="B2:C2"/>
    <mergeCell ref="B10:C10"/>
    <mergeCell ref="E2:H2"/>
    <mergeCell ref="E8:E9"/>
    <mergeCell ref="F8:H8"/>
    <mergeCell ref="F9:H9"/>
  </mergeCells>
  <conditionalFormatting sqref="I2:J11 F14:H16 F10:F13 H10:H13">
    <cfRule type="containsText" dxfId="175" priority="70" operator="containsText" text="9">
      <formula>NOT(ISERROR(SEARCH("9",F2)))</formula>
    </cfRule>
    <cfRule type="containsText" dxfId="174" priority="71" operator="containsText" text="8">
      <formula>NOT(ISERROR(SEARCH("8",F2)))</formula>
    </cfRule>
    <cfRule type="containsText" dxfId="173" priority="72" operator="containsText" text="6">
      <formula>NOT(ISERROR(SEARCH("6",F2)))</formula>
    </cfRule>
    <cfRule type="containsText" dxfId="172" priority="73" operator="containsText" text="4">
      <formula>NOT(ISERROR(SEARCH("4",F2)))</formula>
    </cfRule>
    <cfRule type="containsText" dxfId="171" priority="74" operator="containsText" text="3">
      <formula>NOT(ISERROR(SEARCH("3",F2)))</formula>
    </cfRule>
    <cfRule type="containsText" dxfId="170" priority="75" operator="containsText" text="2">
      <formula>NOT(ISERROR(SEARCH("2",F2)))</formula>
    </cfRule>
    <cfRule type="containsText" dxfId="169" priority="76" operator="containsText" text="1">
      <formula>NOT(ISERROR(SEARCH("1",F2)))</formula>
    </cfRule>
  </conditionalFormatting>
  <conditionalFormatting sqref="M8:M9 I2:L3 F14:H16 I5:L11 F11:F13 H11:H13">
    <cfRule type="containsText" dxfId="168" priority="69" operator="containsText" text="0">
      <formula>NOT(ISERROR(SEARCH("0",F2)))</formula>
    </cfRule>
  </conditionalFormatting>
  <conditionalFormatting sqref="M6:M7">
    <cfRule type="containsText" dxfId="167" priority="68" operator="containsText" text="0">
      <formula>NOT(ISERROR(SEARCH("0",M6)))</formula>
    </cfRule>
  </conditionalFormatting>
  <conditionalFormatting sqref="K2:K3">
    <cfRule type="containsText" dxfId="166" priority="61" operator="containsText" text="9">
      <formula>NOT(ISERROR(SEARCH("9",K2)))</formula>
    </cfRule>
    <cfRule type="containsText" dxfId="165" priority="62" operator="containsText" text="8">
      <formula>NOT(ISERROR(SEARCH("8",K2)))</formula>
    </cfRule>
    <cfRule type="containsText" dxfId="164" priority="63" operator="containsText" text="6">
      <formula>NOT(ISERROR(SEARCH("6",K2)))</formula>
    </cfRule>
    <cfRule type="containsText" dxfId="163" priority="64" operator="containsText" text="4">
      <formula>NOT(ISERROR(SEARCH("4",K2)))</formula>
    </cfRule>
    <cfRule type="containsText" dxfId="162" priority="65" operator="containsText" text="2">
      <formula>NOT(ISERROR(SEARCH("2",K2)))</formula>
    </cfRule>
    <cfRule type="containsText" dxfId="161" priority="66" operator="containsText" text="1">
      <formula>NOT(ISERROR(SEARCH("1",K2)))</formula>
    </cfRule>
    <cfRule type="containsText" dxfId="160" priority="67" operator="containsText" text="0">
      <formula>NOT(ISERROR(SEARCH("0",K2)))</formula>
    </cfRule>
  </conditionalFormatting>
  <conditionalFormatting sqref="I2:K3 F14:H16 I5:K11 F11:F13 H11:H13">
    <cfRule type="containsText" dxfId="159" priority="51" operator="containsText" text="9">
      <formula>NOT(ISERROR(SEARCH("9",F2)))</formula>
    </cfRule>
    <cfRule type="containsText" dxfId="158" priority="52" operator="containsText" text="8">
      <formula>NOT(ISERROR(SEARCH("8",F2)))</formula>
    </cfRule>
    <cfRule type="containsText" dxfId="157" priority="53" operator="containsText" text="6">
      <formula>NOT(ISERROR(SEARCH("6",F2)))</formula>
    </cfRule>
    <cfRule type="containsText" dxfId="156" priority="54" operator="containsText" text="4">
      <formula>NOT(ISERROR(SEARCH("4",F2)))</formula>
    </cfRule>
    <cfRule type="containsText" dxfId="155" priority="55" operator="containsText" text="3">
      <formula>NOT(ISERROR(SEARCH("3",F2)))</formula>
    </cfRule>
    <cfRule type="containsText" dxfId="154" priority="56" operator="containsText" text="2">
      <formula>NOT(ISERROR(SEARCH("2",F2)))</formula>
    </cfRule>
    <cfRule type="containsText" dxfId="153" priority="57" operator="containsText" text="1">
      <formula>NOT(ISERROR(SEARCH("1",F2)))</formula>
    </cfRule>
    <cfRule type="containsText" dxfId="152" priority="58" operator="containsText" text="0">
      <formula>NOT(ISERROR(SEARCH("0",F2)))</formula>
    </cfRule>
    <cfRule type="containsText" dxfId="151" priority="60" operator="containsText" text="0">
      <formula>NOT(ISERROR(SEARCH("0",F2)))</formula>
    </cfRule>
  </conditionalFormatting>
  <conditionalFormatting sqref="K5:K8">
    <cfRule type="containsText" dxfId="150" priority="35" operator="containsText" text="9">
      <formula>NOT(ISERROR(SEARCH("9",K5)))</formula>
    </cfRule>
    <cfRule type="containsText" dxfId="149" priority="36" operator="containsText" text="8">
      <formula>NOT(ISERROR(SEARCH("8",K5)))</formula>
    </cfRule>
    <cfRule type="containsText" dxfId="148" priority="37" operator="containsText" text="6">
      <formula>NOT(ISERROR(SEARCH("6",K5)))</formula>
    </cfRule>
    <cfRule type="containsText" dxfId="147" priority="38" operator="containsText" text="4">
      <formula>NOT(ISERROR(SEARCH("4",K5)))</formula>
    </cfRule>
    <cfRule type="containsText" dxfId="146" priority="39" operator="containsText" text="2">
      <formula>NOT(ISERROR(SEARCH("2",K5)))</formula>
    </cfRule>
    <cfRule type="containsText" dxfId="145" priority="40" operator="containsText" text="1">
      <formula>NOT(ISERROR(SEARCH("1",K5)))</formula>
    </cfRule>
    <cfRule type="containsText" dxfId="144" priority="41" operator="containsText" text="0">
      <formula>NOT(ISERROR(SEARCH("0",K5)))</formula>
    </cfRule>
  </conditionalFormatting>
  <conditionalFormatting sqref="K9:K11">
    <cfRule type="containsText" dxfId="143" priority="10" operator="containsText" text="9">
      <formula>NOT(ISERROR(SEARCH("9",K9)))</formula>
    </cfRule>
    <cfRule type="containsText" dxfId="142" priority="11" operator="containsText" text="8">
      <formula>NOT(ISERROR(SEARCH("8",K9)))</formula>
    </cfRule>
    <cfRule type="containsText" dxfId="141" priority="12" operator="containsText" text="6">
      <formula>NOT(ISERROR(SEARCH("6",K9)))</formula>
    </cfRule>
    <cfRule type="containsText" dxfId="140" priority="13" operator="containsText" text="4">
      <formula>NOT(ISERROR(SEARCH("4",K9)))</formula>
    </cfRule>
    <cfRule type="containsText" dxfId="139" priority="14" operator="containsText" text="2">
      <formula>NOT(ISERROR(SEARCH("2",K9)))</formula>
    </cfRule>
    <cfRule type="containsText" dxfId="138" priority="15" operator="containsText" text="1">
      <formula>NOT(ISERROR(SEARCH("1",K9)))</formula>
    </cfRule>
    <cfRule type="containsText" dxfId="137" priority="16" operator="containsText" text="0">
      <formula>NOT(ISERROR(SEARCH("0",K9)))</formula>
    </cfRule>
  </conditionalFormatting>
  <dataValidations count="1">
    <dataValidation type="list" allowBlank="1" showInputMessage="1" prompt="หากไม่มีให้เลือก สามารถกรอกประเภทผู้ใช้งานเองได้" sqref="C12" xr:uid="{1118B648-07D1-1F47-AC54-113488C38D6A}">
      <formula1>"ประชาชนทั่วไป,เจ้าหน้าที่รัฐภายในหน่วยงาน,เจ้าหน้าที่รัฐภายนอกหน่วยงาน"</formula1>
    </dataValidation>
  </dataValidations>
  <hyperlinks>
    <hyperlink ref="F8" r:id="rId1" display="* ผลลัพธ์ของการแนะนำตามประเภทบริการและการแนะนำตามระดับความเสี่ยง อ้างอิงตามมาตรฐานของ สพร. (มรด. 1-1:2: 2564) กดเพิ่มอ่านมาตรฐาน" xr:uid="{AE2F6011-EFBA-3142-8261-74007F78E2D3}"/>
    <hyperlink ref="F9" r:id="rId2" display="** ผลลัพธ์ของการแนะนำตามระดับผลกระทบ อ้างอิงตามมาตรฐานของสหรัฐอเมริกา NIST SP 800-63-3 กดเพิ่มอ่านมาตรฐาน" xr:uid="{DA3A94E7-1C66-9C4D-AEFC-F42D5A8C7D9C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3F21-5AD4-7E4F-96C4-E0D2A372C2B4}">
  <sheetPr codeName="Sheet2"/>
  <dimension ref="A1:I24"/>
  <sheetViews>
    <sheetView showGridLines="0" zoomScale="150" zoomScaleNormal="190" workbookViewId="0">
      <selection activeCell="B3" sqref="B3"/>
    </sheetView>
  </sheetViews>
  <sheetFormatPr defaultColWidth="11" defaultRowHeight="13.8" x14ac:dyDescent="0.3"/>
  <cols>
    <col min="1" max="1" width="26.6328125" style="64" customWidth="1"/>
    <col min="2" max="2" width="30.1796875" style="64" customWidth="1"/>
    <col min="3" max="3" width="2.1796875" style="64" customWidth="1"/>
    <col min="4" max="4" width="23.1796875" style="64" customWidth="1"/>
    <col min="5" max="5" width="75" style="64" customWidth="1"/>
    <col min="6" max="6" width="11" style="64" customWidth="1"/>
    <col min="7" max="7" width="31.6328125" style="64" customWidth="1"/>
    <col min="8" max="9" width="13.81640625" style="64" customWidth="1"/>
    <col min="10" max="16384" width="11" style="64"/>
  </cols>
  <sheetData>
    <row r="1" spans="1:9" ht="21" x14ac:dyDescent="0.4">
      <c r="A1" s="295" t="s">
        <v>37</v>
      </c>
      <c r="B1" s="296"/>
      <c r="C1" s="92"/>
      <c r="D1" s="297" t="s">
        <v>38</v>
      </c>
      <c r="E1" s="298"/>
      <c r="F1" s="83"/>
      <c r="G1" s="290" t="s">
        <v>39</v>
      </c>
      <c r="H1" s="290"/>
      <c r="I1" s="290"/>
    </row>
    <row r="2" spans="1:9" x14ac:dyDescent="0.3">
      <c r="A2" s="293" t="s">
        <v>40</v>
      </c>
      <c r="B2" s="294"/>
      <c r="C2" s="82"/>
      <c r="D2" s="291" t="s">
        <v>41</v>
      </c>
      <c r="E2" s="228" t="s">
        <v>42</v>
      </c>
      <c r="F2" s="83"/>
      <c r="G2" s="264" t="s">
        <v>43</v>
      </c>
      <c r="H2" s="264" t="s">
        <v>44</v>
      </c>
      <c r="I2" s="264" t="s">
        <v>45</v>
      </c>
    </row>
    <row r="3" spans="1:9" x14ac:dyDescent="0.3">
      <c r="A3" s="239" t="s">
        <v>46</v>
      </c>
      <c r="B3" s="84"/>
      <c r="C3" s="82"/>
      <c r="D3" s="291"/>
      <c r="E3" s="229" t="s">
        <v>48</v>
      </c>
      <c r="F3" s="83"/>
      <c r="G3" s="265" t="s">
        <v>49</v>
      </c>
      <c r="H3" s="266" t="s">
        <v>50</v>
      </c>
      <c r="I3" s="266" t="s">
        <v>50</v>
      </c>
    </row>
    <row r="4" spans="1:9" x14ac:dyDescent="0.3">
      <c r="A4" s="72"/>
      <c r="B4" s="80"/>
      <c r="C4" s="82"/>
      <c r="D4" s="291"/>
      <c r="E4" s="230" t="s">
        <v>51</v>
      </c>
      <c r="F4" s="83"/>
      <c r="G4" s="265" t="s">
        <v>47</v>
      </c>
      <c r="H4" s="266">
        <v>1</v>
      </c>
      <c r="I4" s="266">
        <v>1</v>
      </c>
    </row>
    <row r="5" spans="1:9" x14ac:dyDescent="0.3">
      <c r="A5" s="299" t="s">
        <v>52</v>
      </c>
      <c r="B5" s="300"/>
      <c r="C5" s="82"/>
      <c r="D5" s="291" t="s">
        <v>53</v>
      </c>
      <c r="E5" s="229" t="s">
        <v>54</v>
      </c>
      <c r="F5" s="83"/>
      <c r="G5" s="267" t="s">
        <v>55</v>
      </c>
      <c r="H5" s="266">
        <v>2</v>
      </c>
      <c r="I5" s="266">
        <v>2</v>
      </c>
    </row>
    <row r="6" spans="1:9" x14ac:dyDescent="0.3">
      <c r="A6" s="187" t="s">
        <v>56</v>
      </c>
      <c r="B6" s="187" t="s">
        <v>57</v>
      </c>
      <c r="C6" s="82"/>
      <c r="D6" s="291"/>
      <c r="E6" s="229" t="s">
        <v>58</v>
      </c>
      <c r="F6" s="83"/>
      <c r="G6" s="265" t="s">
        <v>59</v>
      </c>
      <c r="H6" s="266">
        <v>3</v>
      </c>
      <c r="I6" s="266">
        <v>2</v>
      </c>
    </row>
    <row r="7" spans="1:9" x14ac:dyDescent="0.3">
      <c r="A7" s="188" t="s">
        <v>5</v>
      </c>
      <c r="B7" s="189" t="str">
        <f>_xlfn.IFNA(VLOOKUP(B3, recommended_assurance_levels,2,FALSE),"ยังไม่ได้เลือกประเภทบริการ")</f>
        <v>ยังไม่ได้เลือกประเภทบริการ</v>
      </c>
      <c r="C7" s="82"/>
      <c r="D7" s="291"/>
      <c r="E7" s="229" t="s">
        <v>60</v>
      </c>
      <c r="F7" s="83"/>
      <c r="G7" s="83"/>
    </row>
    <row r="8" spans="1:9" x14ac:dyDescent="0.3">
      <c r="A8" s="188" t="s">
        <v>7</v>
      </c>
      <c r="B8" s="189" t="str">
        <f>_xlfn.IFNA(VLOOKUP(B3, recommended_assurance_levels,3,FALSE),"ยังไม่ได้เลือกประเภทบริการ")</f>
        <v>ยังไม่ได้เลือกประเภทบริการ</v>
      </c>
      <c r="C8" s="82"/>
      <c r="D8" s="291"/>
      <c r="E8" s="230" t="s">
        <v>61</v>
      </c>
      <c r="F8" s="83"/>
      <c r="G8" s="83"/>
    </row>
    <row r="9" spans="1:9" x14ac:dyDescent="0.3">
      <c r="A9" s="76"/>
      <c r="B9" s="80"/>
      <c r="C9" s="82"/>
      <c r="D9" s="291" t="s">
        <v>62</v>
      </c>
      <c r="E9" s="229" t="s">
        <v>294</v>
      </c>
      <c r="F9" s="83"/>
      <c r="G9" s="83"/>
    </row>
    <row r="10" spans="1:9" x14ac:dyDescent="0.3">
      <c r="A10" s="78"/>
      <c r="B10" s="85"/>
      <c r="D10" s="291"/>
      <c r="E10" s="229" t="s">
        <v>63</v>
      </c>
      <c r="F10" s="83"/>
      <c r="G10" s="83"/>
    </row>
    <row r="11" spans="1:9" x14ac:dyDescent="0.3">
      <c r="A11" s="76"/>
      <c r="B11" s="78"/>
      <c r="D11" s="291"/>
      <c r="E11" s="230" t="s">
        <v>64</v>
      </c>
      <c r="F11" s="83"/>
      <c r="G11" s="83"/>
    </row>
    <row r="12" spans="1:9" x14ac:dyDescent="0.3">
      <c r="A12" s="76"/>
      <c r="B12" s="78"/>
      <c r="C12" s="86"/>
      <c r="D12" s="291" t="s">
        <v>65</v>
      </c>
      <c r="E12" s="229" t="s">
        <v>66</v>
      </c>
      <c r="F12" s="83"/>
      <c r="G12" s="83"/>
    </row>
    <row r="13" spans="1:9" x14ac:dyDescent="0.3">
      <c r="A13" s="76"/>
      <c r="B13" s="76"/>
      <c r="D13" s="291"/>
      <c r="E13" s="229" t="s">
        <v>295</v>
      </c>
      <c r="F13" s="83"/>
      <c r="G13" s="83"/>
    </row>
    <row r="14" spans="1:9" x14ac:dyDescent="0.3">
      <c r="A14" s="76"/>
      <c r="B14" s="76"/>
      <c r="D14" s="291"/>
      <c r="E14" s="229" t="s">
        <v>296</v>
      </c>
      <c r="F14" s="83"/>
      <c r="G14" s="83"/>
    </row>
    <row r="15" spans="1:9" x14ac:dyDescent="0.3">
      <c r="A15" s="76"/>
      <c r="C15" s="70"/>
      <c r="D15" s="292"/>
      <c r="E15" s="231" t="s">
        <v>64</v>
      </c>
      <c r="F15" s="83"/>
      <c r="G15" s="83"/>
    </row>
    <row r="16" spans="1:9" x14ac:dyDescent="0.3">
      <c r="D16" s="83"/>
      <c r="E16" s="83"/>
      <c r="F16" s="83"/>
      <c r="G16" s="83"/>
    </row>
    <row r="17" spans="4:7" x14ac:dyDescent="0.3">
      <c r="D17" s="87"/>
      <c r="E17" s="88"/>
      <c r="F17" s="88"/>
      <c r="G17" s="132"/>
    </row>
    <row r="18" spans="4:7" x14ac:dyDescent="0.3">
      <c r="D18" s="89"/>
      <c r="E18" s="90"/>
      <c r="F18" s="88"/>
      <c r="G18" s="82"/>
    </row>
    <row r="19" spans="4:7" x14ac:dyDescent="0.3">
      <c r="D19" s="91"/>
      <c r="E19" s="88"/>
      <c r="F19" s="88"/>
      <c r="G19" s="82"/>
    </row>
    <row r="20" spans="4:7" x14ac:dyDescent="0.3">
      <c r="D20" s="87"/>
      <c r="E20" s="88"/>
      <c r="F20" s="88"/>
      <c r="G20" s="82"/>
    </row>
    <row r="21" spans="4:7" x14ac:dyDescent="0.3">
      <c r="D21" s="80"/>
      <c r="E21" s="76"/>
    </row>
    <row r="22" spans="4:7" x14ac:dyDescent="0.3">
      <c r="D22" s="80"/>
      <c r="E22" s="76"/>
    </row>
    <row r="23" spans="4:7" x14ac:dyDescent="0.3">
      <c r="D23" s="80"/>
      <c r="E23" s="80"/>
    </row>
    <row r="24" spans="4:7" x14ac:dyDescent="0.3">
      <c r="D24" s="74"/>
      <c r="E24" s="76"/>
    </row>
  </sheetData>
  <sheetProtection algorithmName="SHA-512" hashValue="oIvYs3uJKRwmkVv1VXTbcfBeAQqcimsp/ER1PtJh0aZYaSrSjzYcLaCvW4ozyYjEBK2Z5zhweBP75c/0qxoAYA==" saltValue="0WtHKHmYCxmvNqBAwMRJFQ==" spinCount="100000" sheet="1" selectLockedCells="1"/>
  <mergeCells count="9">
    <mergeCell ref="G1:I1"/>
    <mergeCell ref="D9:D11"/>
    <mergeCell ref="D12:D15"/>
    <mergeCell ref="A2:B2"/>
    <mergeCell ref="A1:B1"/>
    <mergeCell ref="D1:E1"/>
    <mergeCell ref="D2:D4"/>
    <mergeCell ref="D5:D8"/>
    <mergeCell ref="A5:B5"/>
  </mergeCells>
  <dataValidations count="2">
    <dataValidation type="list" allowBlank="1" showInputMessage="1" showErrorMessage="1" sqref="C6:C9 B3" xr:uid="{005DBEE7-C55F-E949-96E3-63019C9552EE}">
      <formula1>"กลุ่มการให้บริการข้อมูลพื้นฐาน, กลุ่มการให้บริการข้อมูลที่มีการปฏิสัมพันธ์กับผู้ใช้บริการ, กลุ่มการให้บริการธุรกรรม, กลุ่มการให้บริการธุรกรรมที่เชื่อมโยงข้อมูลระหว่างหน่วยงาน"</formula1>
    </dataValidation>
    <dataValidation type="list" allowBlank="1" showInputMessage="1" showErrorMessage="1" sqref="C15" xr:uid="{392E27F2-0855-564E-BC41-DAC73ED74F1D}">
      <formula1>"มีความเป็นไปได้น้อย , มีโอกาสเกิดขึ้นได้ , มีความเป็นไปได้มาก"</formula1>
    </dataValidation>
  </dataValidation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FB200-2213-1940-A751-FCD0F3EDBCD4}">
  <sheetPr codeName="Sheet3"/>
  <dimension ref="A1:AE85"/>
  <sheetViews>
    <sheetView showGridLines="0" zoomScale="120" zoomScaleNormal="120" workbookViewId="0">
      <selection activeCell="D7" sqref="D7"/>
    </sheetView>
  </sheetViews>
  <sheetFormatPr defaultColWidth="11" defaultRowHeight="13.8" x14ac:dyDescent="0.3"/>
  <cols>
    <col min="1" max="1" width="3.36328125" style="64" customWidth="1"/>
    <col min="2" max="2" width="64.36328125" style="64" customWidth="1"/>
    <col min="3" max="4" width="19" style="64" customWidth="1"/>
    <col min="5" max="5" width="34.1796875" style="64" customWidth="1"/>
    <col min="6" max="6" width="5.1796875" style="64" customWidth="1"/>
    <col min="7" max="7" width="34.36328125" style="64" customWidth="1"/>
    <col min="8" max="10" width="17.1796875" style="64" customWidth="1"/>
    <col min="11" max="11" width="10" style="64" customWidth="1"/>
    <col min="12" max="12" width="15.81640625" style="64" customWidth="1"/>
    <col min="13" max="13" width="6.1796875" style="64" customWidth="1"/>
    <col min="14" max="14" width="3.36328125" style="64" customWidth="1"/>
    <col min="15" max="17" width="16" style="64" customWidth="1"/>
    <col min="18" max="18" width="6.1796875" style="64" customWidth="1"/>
    <col min="19" max="19" width="37.81640625" style="64" customWidth="1"/>
    <col min="20" max="26" width="28.81640625" style="64" customWidth="1"/>
    <col min="27" max="27" width="36.81640625" style="64" customWidth="1"/>
    <col min="28" max="28" width="28.81640625" style="64" customWidth="1"/>
    <col min="29" max="29" width="36.81640625" style="64" customWidth="1"/>
    <col min="30" max="30" width="28.81640625" style="64" customWidth="1"/>
    <col min="31" max="16384" width="11" style="64"/>
  </cols>
  <sheetData>
    <row r="1" spans="1:30" ht="23.4" x14ac:dyDescent="0.3">
      <c r="A1" s="307" t="s">
        <v>67</v>
      </c>
      <c r="B1" s="308"/>
      <c r="C1" s="308"/>
      <c r="D1" s="308"/>
      <c r="E1" s="309"/>
      <c r="K1" s="93"/>
      <c r="L1" s="312" t="s">
        <v>68</v>
      </c>
      <c r="M1" s="312"/>
      <c r="N1" s="312"/>
      <c r="O1" s="312"/>
      <c r="P1" s="312"/>
      <c r="Q1" s="312"/>
      <c r="R1" s="83"/>
      <c r="S1" s="83"/>
      <c r="T1" s="83"/>
      <c r="U1" s="83"/>
      <c r="V1" s="83"/>
      <c r="W1" s="83"/>
      <c r="X1" s="83"/>
      <c r="Y1" s="83"/>
      <c r="Z1" s="94"/>
      <c r="AA1" s="94"/>
      <c r="AB1" s="94"/>
      <c r="AC1" s="94"/>
      <c r="AD1" s="94"/>
    </row>
    <row r="2" spans="1:30" ht="15.45" customHeight="1" x14ac:dyDescent="0.3">
      <c r="A2" s="139" t="s">
        <v>69</v>
      </c>
      <c r="B2" s="310" t="s">
        <v>70</v>
      </c>
      <c r="C2" s="310"/>
      <c r="D2" s="310"/>
      <c r="E2" s="311"/>
      <c r="K2" s="93"/>
      <c r="L2" s="312"/>
      <c r="M2" s="312"/>
      <c r="N2" s="312"/>
      <c r="O2" s="312"/>
      <c r="P2" s="312"/>
      <c r="Q2" s="312"/>
      <c r="R2" s="83"/>
      <c r="S2" s="83"/>
      <c r="T2" s="83"/>
      <c r="U2" s="83"/>
      <c r="V2" s="83"/>
      <c r="W2" s="83"/>
      <c r="X2" s="83"/>
      <c r="Y2" s="83"/>
      <c r="Z2" s="94"/>
      <c r="AA2" s="94"/>
      <c r="AB2" s="94"/>
      <c r="AC2" s="94"/>
      <c r="AD2" s="94"/>
    </row>
    <row r="3" spans="1:30" ht="15.45" customHeight="1" x14ac:dyDescent="0.3">
      <c r="A3" s="139" t="s">
        <v>69</v>
      </c>
      <c r="B3" s="318" t="s">
        <v>307</v>
      </c>
      <c r="C3" s="318"/>
      <c r="D3" s="318"/>
      <c r="E3" s="311"/>
      <c r="K3" s="93"/>
      <c r="L3" s="273"/>
      <c r="M3" s="273"/>
      <c r="N3" s="273"/>
      <c r="O3" s="273"/>
      <c r="P3" s="273"/>
      <c r="Q3" s="273"/>
      <c r="R3" s="83"/>
      <c r="S3" s="83"/>
      <c r="T3" s="83"/>
      <c r="U3" s="83"/>
      <c r="V3" s="83"/>
      <c r="W3" s="83"/>
      <c r="X3" s="83"/>
      <c r="Y3" s="83"/>
      <c r="Z3" s="94"/>
      <c r="AA3" s="94"/>
      <c r="AB3" s="94"/>
      <c r="AC3" s="94"/>
      <c r="AD3" s="94"/>
    </row>
    <row r="4" spans="1:30" ht="15.45" customHeight="1" thickBot="1" x14ac:dyDescent="0.35">
      <c r="A4" s="140" t="s">
        <v>69</v>
      </c>
      <c r="B4" s="313" t="s">
        <v>323</v>
      </c>
      <c r="C4" s="313"/>
      <c r="D4" s="313"/>
      <c r="E4" s="314"/>
      <c r="J4" s="95"/>
      <c r="L4" s="306" t="s">
        <v>71</v>
      </c>
      <c r="M4" s="306"/>
      <c r="N4" s="268"/>
      <c r="O4" s="306" t="s">
        <v>68</v>
      </c>
      <c r="P4" s="306"/>
      <c r="Q4" s="306"/>
      <c r="R4" s="83"/>
      <c r="S4" s="83"/>
      <c r="T4" s="83"/>
      <c r="U4" s="83"/>
      <c r="V4" s="83"/>
      <c r="W4" s="83"/>
      <c r="X4" s="83"/>
      <c r="Y4" s="83"/>
      <c r="Z4" s="94"/>
      <c r="AA4" s="94"/>
      <c r="AB4" s="94"/>
      <c r="AC4" s="94"/>
      <c r="AD4" s="94"/>
    </row>
    <row r="5" spans="1:30" ht="15.45" customHeight="1" thickTop="1" x14ac:dyDescent="0.3">
      <c r="A5" s="315" t="s">
        <v>72</v>
      </c>
      <c r="B5" s="316"/>
      <c r="C5" s="246" t="s">
        <v>305</v>
      </c>
      <c r="D5" s="247" t="s">
        <v>277</v>
      </c>
      <c r="E5" s="248" t="s">
        <v>73</v>
      </c>
      <c r="G5" s="299" t="s">
        <v>74</v>
      </c>
      <c r="H5" s="301"/>
      <c r="I5" s="301"/>
      <c r="J5" s="317"/>
      <c r="L5" s="306" t="s">
        <v>314</v>
      </c>
      <c r="M5" s="306"/>
      <c r="N5" s="268"/>
      <c r="O5" s="270" t="s">
        <v>306</v>
      </c>
      <c r="P5" s="270" t="s">
        <v>75</v>
      </c>
      <c r="Q5" s="270" t="s">
        <v>76</v>
      </c>
      <c r="S5" s="304"/>
      <c r="T5" s="304"/>
      <c r="U5" s="304"/>
      <c r="V5" s="304"/>
      <c r="W5" s="304"/>
      <c r="X5" s="304"/>
      <c r="Y5" s="304"/>
      <c r="Z5" s="96"/>
      <c r="AA5" s="96"/>
      <c r="AB5" s="96"/>
      <c r="AC5" s="96"/>
      <c r="AD5" s="96"/>
    </row>
    <row r="6" spans="1:30" ht="15.45" customHeight="1" x14ac:dyDescent="0.3">
      <c r="A6" s="240"/>
      <c r="B6" s="241" t="s">
        <v>308</v>
      </c>
      <c r="C6" s="242" t="s">
        <v>273</v>
      </c>
      <c r="D6" s="243"/>
      <c r="E6" s="244"/>
      <c r="G6" s="187" t="s">
        <v>77</v>
      </c>
      <c r="H6" s="190" t="s">
        <v>78</v>
      </c>
      <c r="I6" s="191" t="s">
        <v>79</v>
      </c>
      <c r="J6" s="191" t="s">
        <v>80</v>
      </c>
      <c r="L6" s="272" t="s">
        <v>81</v>
      </c>
      <c r="M6" s="272">
        <v>0</v>
      </c>
      <c r="N6" s="268"/>
      <c r="O6" s="302" t="s">
        <v>82</v>
      </c>
      <c r="P6" s="302"/>
      <c r="Q6" s="302"/>
      <c r="S6" s="78"/>
      <c r="T6" s="78"/>
      <c r="U6" s="78"/>
      <c r="V6" s="78"/>
      <c r="W6" s="78"/>
      <c r="X6" s="78"/>
      <c r="Y6" s="78"/>
      <c r="Z6" s="85"/>
      <c r="AA6" s="85"/>
      <c r="AB6" s="85"/>
      <c r="AC6" s="85"/>
      <c r="AD6" s="85"/>
    </row>
    <row r="7" spans="1:30" ht="15.45" customHeight="1" x14ac:dyDescent="0.3">
      <c r="A7" s="250">
        <v>1</v>
      </c>
      <c r="B7" s="252" t="s">
        <v>83</v>
      </c>
      <c r="C7" s="97"/>
      <c r="D7" s="98"/>
      <c r="E7" s="99"/>
      <c r="G7" s="192" t="s">
        <v>82</v>
      </c>
      <c r="H7" s="232">
        <f>MAX(Q7:Q8)</f>
        <v>0</v>
      </c>
      <c r="I7" s="233">
        <f>MAX(Q9:Q10)</f>
        <v>0</v>
      </c>
      <c r="J7" s="233">
        <f>MAX(Q7,Q9:Q10)</f>
        <v>0</v>
      </c>
      <c r="L7" s="272" t="s">
        <v>85</v>
      </c>
      <c r="M7" s="272">
        <v>1</v>
      </c>
      <c r="N7" s="268"/>
      <c r="O7" s="272">
        <f>IFERROR(VLOOKUP(C7, magnitude, 2, FALSE),0)</f>
        <v>0</v>
      </c>
      <c r="P7" s="272">
        <f>IFERROR(VLOOKUP(D7, likelihood, 2),0)</f>
        <v>0</v>
      </c>
      <c r="Q7" s="272">
        <f>O7*P7</f>
        <v>0</v>
      </c>
      <c r="S7" s="80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</row>
    <row r="8" spans="1:30" ht="15.45" customHeight="1" x14ac:dyDescent="0.3">
      <c r="A8" s="250">
        <v>2</v>
      </c>
      <c r="B8" s="253" t="s">
        <v>86</v>
      </c>
      <c r="C8" s="97"/>
      <c r="D8" s="98"/>
      <c r="E8" s="99"/>
      <c r="G8" s="192" t="s">
        <v>87</v>
      </c>
      <c r="H8" s="232">
        <f>MAX(Q12:Q13)</f>
        <v>0</v>
      </c>
      <c r="I8" s="233">
        <f>MAX(Q14:Q15)</f>
        <v>0</v>
      </c>
      <c r="J8" s="233">
        <f>MAX(Q12,Q14:Q15)</f>
        <v>0</v>
      </c>
      <c r="L8" s="272" t="s">
        <v>84</v>
      </c>
      <c r="M8" s="272">
        <v>2</v>
      </c>
      <c r="N8" s="268"/>
      <c r="O8" s="272">
        <f>IFERROR(VLOOKUP(C8, magnitude, 2, FALSE),0)</f>
        <v>0</v>
      </c>
      <c r="P8" s="272">
        <f>IFERROR(VLOOKUP(D8, likelihood, 2),0)</f>
        <v>0</v>
      </c>
      <c r="Q8" s="272">
        <f>O8*P8</f>
        <v>0</v>
      </c>
      <c r="S8" s="80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</row>
    <row r="9" spans="1:30" ht="15.45" customHeight="1" x14ac:dyDescent="0.3">
      <c r="A9" s="250">
        <v>3</v>
      </c>
      <c r="B9" s="254" t="s">
        <v>88</v>
      </c>
      <c r="C9" s="97"/>
      <c r="D9" s="98"/>
      <c r="E9" s="99"/>
      <c r="G9" s="192" t="s">
        <v>89</v>
      </c>
      <c r="H9" s="232">
        <f>MAX(Q17:Q18)</f>
        <v>0</v>
      </c>
      <c r="I9" s="233">
        <f>MAX(Q19:Q20)</f>
        <v>0</v>
      </c>
      <c r="J9" s="233">
        <f>MAX(Q17,Q19:Q20)</f>
        <v>0</v>
      </c>
      <c r="L9" s="272" t="s">
        <v>90</v>
      </c>
      <c r="M9" s="272">
        <v>3</v>
      </c>
      <c r="N9" s="268"/>
      <c r="O9" s="272">
        <f>IFERROR(VLOOKUP(C9, magnitude, 2, FALSE),0)</f>
        <v>0</v>
      </c>
      <c r="P9" s="272">
        <f>IFERROR(VLOOKUP(D9, likelihood, 2),0)</f>
        <v>0</v>
      </c>
      <c r="Q9" s="272">
        <f>O9*P9</f>
        <v>0</v>
      </c>
      <c r="S9" s="80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30" ht="15.45" customHeight="1" x14ac:dyDescent="0.3">
      <c r="A10" s="251">
        <v>4</v>
      </c>
      <c r="B10" s="255" t="s">
        <v>91</v>
      </c>
      <c r="C10" s="102"/>
      <c r="D10" s="103"/>
      <c r="E10" s="104"/>
      <c r="G10" s="192" t="s">
        <v>92</v>
      </c>
      <c r="H10" s="232">
        <f>MAX(Q22:Q23)</f>
        <v>0</v>
      </c>
      <c r="I10" s="233">
        <f>MAX(Q24:Q25)</f>
        <v>0</v>
      </c>
      <c r="J10" s="233">
        <f>MAX(Q22,Q24:Q25)</f>
        <v>0</v>
      </c>
      <c r="L10" s="268"/>
      <c r="M10" s="268"/>
      <c r="N10" s="268"/>
      <c r="O10" s="272">
        <f>IFERROR(VLOOKUP(C10, magnitude, 2, FALSE),0)</f>
        <v>0</v>
      </c>
      <c r="P10" s="272">
        <f>IFERROR(VLOOKUP(D10, likelihood, 2),0)</f>
        <v>0</v>
      </c>
      <c r="Q10" s="272">
        <f>O10*P10</f>
        <v>0</v>
      </c>
      <c r="S10" s="80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</row>
    <row r="11" spans="1:30" ht="15.45" customHeight="1" x14ac:dyDescent="0.3">
      <c r="A11" s="245"/>
      <c r="B11" s="241" t="s">
        <v>309</v>
      </c>
      <c r="C11" s="242" t="s">
        <v>273</v>
      </c>
      <c r="D11" s="243"/>
      <c r="E11" s="244"/>
      <c r="G11" s="192" t="s">
        <v>93</v>
      </c>
      <c r="H11" s="232">
        <f>MAX(Q27:Q28)</f>
        <v>0</v>
      </c>
      <c r="I11" s="233">
        <f>MAX(Q29:Q30)</f>
        <v>0</v>
      </c>
      <c r="J11" s="233">
        <f>MAX(Q27,Q29:Q30)</f>
        <v>0</v>
      </c>
      <c r="L11" s="305" t="s">
        <v>94</v>
      </c>
      <c r="M11" s="305"/>
      <c r="N11" s="268"/>
      <c r="O11" s="302" t="s">
        <v>87</v>
      </c>
      <c r="P11" s="302"/>
      <c r="Q11" s="302"/>
      <c r="S11" s="80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15.45" customHeight="1" x14ac:dyDescent="0.3">
      <c r="A12" s="249">
        <v>1</v>
      </c>
      <c r="B12" s="256" t="s">
        <v>83</v>
      </c>
      <c r="C12" s="105"/>
      <c r="D12" s="106"/>
      <c r="E12" s="107"/>
      <c r="G12" s="193" t="s">
        <v>95</v>
      </c>
      <c r="H12" s="232">
        <f>MAX(Q32:Q33)</f>
        <v>0</v>
      </c>
      <c r="I12" s="233">
        <f>MAX(Q34:Q35)</f>
        <v>0</v>
      </c>
      <c r="J12" s="233">
        <f>MAX(Q32,Q34:Q35)</f>
        <v>0</v>
      </c>
      <c r="L12" s="272" t="s">
        <v>96</v>
      </c>
      <c r="M12" s="272">
        <v>1</v>
      </c>
      <c r="N12" s="268"/>
      <c r="O12" s="272">
        <f>IFERROR(VLOOKUP(C12, magnitude, 2, FALSE),0)</f>
        <v>0</v>
      </c>
      <c r="P12" s="272">
        <f>IFERROR(VLOOKUP(D12, likelihood, 2),0)</f>
        <v>0</v>
      </c>
      <c r="Q12" s="272">
        <f>O12*P12</f>
        <v>0</v>
      </c>
      <c r="S12" s="80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</row>
    <row r="13" spans="1:30" ht="15.45" customHeight="1" x14ac:dyDescent="0.3">
      <c r="A13" s="250">
        <v>2</v>
      </c>
      <c r="B13" s="253" t="s">
        <v>86</v>
      </c>
      <c r="C13" s="97"/>
      <c r="D13" s="98"/>
      <c r="E13" s="99"/>
      <c r="G13" s="94"/>
      <c r="H13" s="94"/>
      <c r="I13" s="75"/>
      <c r="J13" s="75"/>
      <c r="L13" s="272" t="s">
        <v>97</v>
      </c>
      <c r="M13" s="272">
        <v>2</v>
      </c>
      <c r="N13" s="268"/>
      <c r="O13" s="272">
        <f>IFERROR(VLOOKUP(C13, magnitude, 2, FALSE),0)</f>
        <v>0</v>
      </c>
      <c r="P13" s="272">
        <f>IFERROR(VLOOKUP(D13, likelihood, 2),0)</f>
        <v>0</v>
      </c>
      <c r="Q13" s="272">
        <f>O13*P13</f>
        <v>0</v>
      </c>
      <c r="S13" s="88"/>
      <c r="T13" s="88"/>
      <c r="U13" s="88"/>
      <c r="V13" s="88"/>
      <c r="W13" s="88"/>
      <c r="X13" s="88"/>
      <c r="Y13" s="80"/>
      <c r="Z13" s="80"/>
      <c r="AA13" s="80"/>
      <c r="AB13" s="80"/>
      <c r="AC13" s="80"/>
      <c r="AD13" s="80"/>
    </row>
    <row r="14" spans="1:30" ht="15.45" customHeight="1" x14ac:dyDescent="0.3">
      <c r="A14" s="250">
        <v>3</v>
      </c>
      <c r="B14" s="254" t="s">
        <v>88</v>
      </c>
      <c r="C14" s="97"/>
      <c r="D14" s="98"/>
      <c r="E14" s="99"/>
      <c r="G14" s="299" t="s">
        <v>304</v>
      </c>
      <c r="H14" s="301"/>
      <c r="I14" s="301"/>
      <c r="J14" s="300"/>
      <c r="L14" s="272" t="s">
        <v>98</v>
      </c>
      <c r="M14" s="272">
        <v>3</v>
      </c>
      <c r="N14" s="268"/>
      <c r="O14" s="272">
        <f>IFERROR(VLOOKUP(C14, magnitude, 2, FALSE),0)</f>
        <v>0</v>
      </c>
      <c r="P14" s="272">
        <f>IFERROR(VLOOKUP(D14, likelihood, 2),0)</f>
        <v>0</v>
      </c>
      <c r="Q14" s="272">
        <f>O14*P14</f>
        <v>0</v>
      </c>
      <c r="S14" s="88"/>
      <c r="T14" s="88"/>
      <c r="U14" s="88"/>
      <c r="V14" s="88"/>
      <c r="W14" s="88"/>
      <c r="X14" s="88"/>
      <c r="Y14" s="80"/>
      <c r="Z14" s="108"/>
    </row>
    <row r="15" spans="1:30" ht="15.45" customHeight="1" x14ac:dyDescent="0.3">
      <c r="A15" s="251">
        <v>4</v>
      </c>
      <c r="B15" s="255" t="s">
        <v>91</v>
      </c>
      <c r="C15" s="102"/>
      <c r="D15" s="103"/>
      <c r="E15" s="104"/>
      <c r="G15" s="187" t="s">
        <v>77</v>
      </c>
      <c r="H15" s="190" t="s">
        <v>78</v>
      </c>
      <c r="I15" s="191" t="s">
        <v>79</v>
      </c>
      <c r="J15" s="191" t="s">
        <v>80</v>
      </c>
      <c r="L15" s="268"/>
      <c r="M15" s="268"/>
      <c r="N15" s="268"/>
      <c r="O15" s="272">
        <f>IFERROR(VLOOKUP(C15, magnitude, 2, FALSE),0)</f>
        <v>0</v>
      </c>
      <c r="P15" s="272">
        <f>IFERROR(VLOOKUP(D15, likelihood, 2),0)</f>
        <v>0</v>
      </c>
      <c r="Q15" s="272">
        <f>O15*P15</f>
        <v>0</v>
      </c>
      <c r="S15" s="88"/>
      <c r="T15" s="88"/>
      <c r="U15" s="88"/>
      <c r="V15" s="88"/>
      <c r="W15" s="88"/>
      <c r="X15" s="88"/>
      <c r="Y15" s="80"/>
      <c r="Z15" s="108"/>
    </row>
    <row r="16" spans="1:30" ht="15.45" customHeight="1" x14ac:dyDescent="0.3">
      <c r="A16" s="245"/>
      <c r="B16" s="241" t="s">
        <v>310</v>
      </c>
      <c r="C16" s="242" t="s">
        <v>273</v>
      </c>
      <c r="D16" s="243"/>
      <c r="E16" s="244"/>
      <c r="G16" s="192" t="s">
        <v>82</v>
      </c>
      <c r="H16" s="100">
        <f>MAX(O7:O8)</f>
        <v>0</v>
      </c>
      <c r="I16" s="101">
        <f>MAX(O9:O10)</f>
        <v>0</v>
      </c>
      <c r="J16" s="101">
        <f>MAX(O7,O9:O10)</f>
        <v>0</v>
      </c>
      <c r="K16" s="83"/>
      <c r="L16" s="269"/>
      <c r="M16" s="268"/>
      <c r="N16" s="268"/>
      <c r="O16" s="302" t="s">
        <v>89</v>
      </c>
      <c r="P16" s="302"/>
      <c r="Q16" s="302"/>
      <c r="S16" s="88"/>
      <c r="T16" s="88"/>
      <c r="U16" s="88"/>
      <c r="V16" s="88"/>
      <c r="W16" s="88"/>
      <c r="X16" s="88"/>
      <c r="Y16" s="80"/>
      <c r="Z16" s="108"/>
    </row>
    <row r="17" spans="1:31" ht="15.45" customHeight="1" x14ac:dyDescent="0.3">
      <c r="A17" s="249">
        <v>1</v>
      </c>
      <c r="B17" s="252" t="s">
        <v>83</v>
      </c>
      <c r="C17" s="97"/>
      <c r="D17" s="98"/>
      <c r="E17" s="99"/>
      <c r="G17" s="192" t="s">
        <v>87</v>
      </c>
      <c r="H17" s="109">
        <f>MAX(O12:O13)</f>
        <v>0</v>
      </c>
      <c r="I17" s="101">
        <f>MAX(O14:O15)</f>
        <v>0</v>
      </c>
      <c r="J17" s="101">
        <f>MAX(O12,O14:O15)</f>
        <v>0</v>
      </c>
      <c r="K17" s="131"/>
      <c r="L17" s="270"/>
      <c r="M17" s="268"/>
      <c r="N17" s="268"/>
      <c r="O17" s="272">
        <f>IFERROR(VLOOKUP(C17, magnitude, 2, FALSE),0)</f>
        <v>0</v>
      </c>
      <c r="P17" s="272">
        <f>IFERROR(VLOOKUP(D17, likelihood, 2),0)</f>
        <v>0</v>
      </c>
      <c r="Q17" s="272">
        <f>O17*P17</f>
        <v>0</v>
      </c>
      <c r="S17" s="88"/>
      <c r="T17" s="88"/>
      <c r="U17" s="88"/>
      <c r="V17" s="88"/>
      <c r="W17" s="88"/>
      <c r="X17" s="88"/>
      <c r="Y17" s="80"/>
      <c r="Z17" s="108"/>
    </row>
    <row r="18" spans="1:31" ht="15.45" customHeight="1" x14ac:dyDescent="0.3">
      <c r="A18" s="250">
        <v>2</v>
      </c>
      <c r="B18" s="253" t="s">
        <v>86</v>
      </c>
      <c r="C18" s="97"/>
      <c r="D18" s="98"/>
      <c r="E18" s="99"/>
      <c r="G18" s="192" t="s">
        <v>89</v>
      </c>
      <c r="H18" s="109">
        <f>MAX(O17:O18)</f>
        <v>0</v>
      </c>
      <c r="I18" s="101">
        <f>MAX(O19:O20)</f>
        <v>0</v>
      </c>
      <c r="J18" s="101">
        <f>MAX(O17,O19:O20)</f>
        <v>0</v>
      </c>
      <c r="K18" s="80"/>
      <c r="L18" s="268"/>
      <c r="M18" s="268"/>
      <c r="N18" s="268"/>
      <c r="O18" s="272">
        <f>IFERROR(VLOOKUP(C18, magnitude, 2, FALSE),0)</f>
        <v>0</v>
      </c>
      <c r="P18" s="272">
        <f>IFERROR(VLOOKUP(D18, likelihood, 2),0)</f>
        <v>0</v>
      </c>
      <c r="Q18" s="272">
        <f>O18*P18</f>
        <v>0</v>
      </c>
      <c r="S18" s="88"/>
      <c r="T18" s="88"/>
      <c r="U18" s="88"/>
      <c r="V18" s="88"/>
      <c r="W18" s="88"/>
      <c r="X18" s="88"/>
      <c r="Y18" s="80"/>
      <c r="Z18" s="108"/>
    </row>
    <row r="19" spans="1:31" ht="15.45" customHeight="1" x14ac:dyDescent="0.3">
      <c r="A19" s="250">
        <v>3</v>
      </c>
      <c r="B19" s="254" t="s">
        <v>88</v>
      </c>
      <c r="C19" s="97"/>
      <c r="D19" s="98"/>
      <c r="E19" s="99"/>
      <c r="G19" s="192" t="s">
        <v>92</v>
      </c>
      <c r="H19" s="109">
        <f>MAX(O22:O23)</f>
        <v>0</v>
      </c>
      <c r="I19" s="101">
        <f>MAX(O24:O25)</f>
        <v>0</v>
      </c>
      <c r="J19" s="101">
        <f>MAX(O22,O24:O25)</f>
        <v>0</v>
      </c>
      <c r="K19" s="80"/>
      <c r="L19" s="268"/>
      <c r="M19" s="268"/>
      <c r="N19" s="268"/>
      <c r="O19" s="272">
        <f>IFERROR(VLOOKUP(C19, magnitude, 2, FALSE),0)</f>
        <v>0</v>
      </c>
      <c r="P19" s="272">
        <f>IFERROR(VLOOKUP(D19, likelihood, 2),0)</f>
        <v>0</v>
      </c>
      <c r="Q19" s="272">
        <f>O19*P19</f>
        <v>0</v>
      </c>
      <c r="S19" s="88"/>
      <c r="T19" s="88"/>
      <c r="U19" s="88"/>
      <c r="V19" s="88"/>
      <c r="W19" s="88"/>
      <c r="X19" s="88"/>
      <c r="Y19" s="80"/>
      <c r="Z19" s="108"/>
    </row>
    <row r="20" spans="1:31" s="111" customFormat="1" ht="15.45" customHeight="1" x14ac:dyDescent="0.3">
      <c r="A20" s="251">
        <v>4</v>
      </c>
      <c r="B20" s="255" t="s">
        <v>91</v>
      </c>
      <c r="C20" s="102"/>
      <c r="D20" s="103"/>
      <c r="E20" s="104"/>
      <c r="G20" s="192" t="s">
        <v>93</v>
      </c>
      <c r="H20" s="109">
        <f>MAX(O27:O28)</f>
        <v>0</v>
      </c>
      <c r="I20" s="101">
        <f>MAX(O29:O30)</f>
        <v>0</v>
      </c>
      <c r="J20" s="101">
        <f>MAX(O27,O29:O30)</f>
        <v>0</v>
      </c>
      <c r="K20" s="134"/>
      <c r="L20" s="271"/>
      <c r="M20" s="271"/>
      <c r="N20" s="271"/>
      <c r="O20" s="272">
        <f>IFERROR(VLOOKUP(C20, magnitude, 2, FALSE),0)</f>
        <v>0</v>
      </c>
      <c r="P20" s="272">
        <f>IFERROR(VLOOKUP(D20, likelihood, 2),0)</f>
        <v>0</v>
      </c>
      <c r="Q20" s="272">
        <f>O20*P20</f>
        <v>0</v>
      </c>
      <c r="R20" s="64"/>
      <c r="S20" s="88"/>
      <c r="T20" s="88"/>
      <c r="U20" s="88"/>
      <c r="V20" s="88"/>
      <c r="W20" s="88"/>
      <c r="X20" s="88"/>
      <c r="Y20" s="80"/>
      <c r="Z20" s="108"/>
      <c r="AA20" s="64"/>
      <c r="AB20" s="64"/>
      <c r="AC20" s="64"/>
      <c r="AD20" s="64"/>
      <c r="AE20" s="64"/>
    </row>
    <row r="21" spans="1:31" ht="15.45" customHeight="1" x14ac:dyDescent="0.3">
      <c r="A21" s="245"/>
      <c r="B21" s="241" t="s">
        <v>311</v>
      </c>
      <c r="C21" s="242" t="s">
        <v>273</v>
      </c>
      <c r="D21" s="243"/>
      <c r="E21" s="244"/>
      <c r="G21" s="193" t="s">
        <v>95</v>
      </c>
      <c r="H21" s="109">
        <f>MAX(O32:O33)</f>
        <v>0</v>
      </c>
      <c r="I21" s="101">
        <f>MAX(O34:O35)</f>
        <v>0</v>
      </c>
      <c r="J21" s="101">
        <f>MAX(O32,O34:O35)</f>
        <v>0</v>
      </c>
      <c r="K21" s="80"/>
      <c r="L21" s="268"/>
      <c r="M21" s="268"/>
      <c r="N21" s="268"/>
      <c r="O21" s="302" t="s">
        <v>92</v>
      </c>
      <c r="P21" s="302"/>
      <c r="Q21" s="302"/>
      <c r="S21" s="88"/>
      <c r="T21" s="88"/>
      <c r="U21" s="88"/>
      <c r="V21" s="88"/>
      <c r="W21" s="88"/>
      <c r="X21" s="88"/>
      <c r="Y21" s="80"/>
    </row>
    <row r="22" spans="1:31" ht="15.45" customHeight="1" x14ac:dyDescent="0.3">
      <c r="A22" s="249">
        <v>1</v>
      </c>
      <c r="B22" s="257" t="s">
        <v>83</v>
      </c>
      <c r="C22" s="97"/>
      <c r="D22" s="98"/>
      <c r="E22" s="99"/>
      <c r="G22" s="72"/>
      <c r="H22" s="66"/>
      <c r="I22" s="66"/>
      <c r="J22" s="66"/>
      <c r="K22" s="80"/>
      <c r="L22" s="268"/>
      <c r="M22" s="268"/>
      <c r="N22" s="268"/>
      <c r="O22" s="272">
        <f>IFERROR(VLOOKUP(C22, magnitude, 2, FALSE),0)</f>
        <v>0</v>
      </c>
      <c r="P22" s="272">
        <f>IFERROR(VLOOKUP(D22, likelihood, 2),0)</f>
        <v>0</v>
      </c>
      <c r="Q22" s="272">
        <f>O22*P22</f>
        <v>0</v>
      </c>
      <c r="S22" s="88"/>
      <c r="T22" s="88"/>
      <c r="U22" s="88"/>
      <c r="V22" s="88"/>
      <c r="W22" s="88"/>
      <c r="X22" s="88"/>
      <c r="Y22" s="80"/>
    </row>
    <row r="23" spans="1:31" ht="15.45" customHeight="1" x14ac:dyDescent="0.3">
      <c r="A23" s="250">
        <v>2</v>
      </c>
      <c r="B23" s="253" t="s">
        <v>86</v>
      </c>
      <c r="C23" s="97"/>
      <c r="D23" s="98"/>
      <c r="E23" s="99"/>
      <c r="G23" s="72"/>
      <c r="H23" s="67"/>
      <c r="I23" s="108"/>
      <c r="J23" s="108"/>
      <c r="K23" s="80"/>
      <c r="L23" s="268"/>
      <c r="M23" s="268"/>
      <c r="N23" s="268"/>
      <c r="O23" s="272">
        <f>IFERROR(VLOOKUP(C23, magnitude, 2, FALSE),0)</f>
        <v>0</v>
      </c>
      <c r="P23" s="272">
        <f>IFERROR(VLOOKUP(D23, likelihood, 2),0)</f>
        <v>0</v>
      </c>
      <c r="Q23" s="272">
        <f>O23*P23</f>
        <v>0</v>
      </c>
      <c r="S23" s="88"/>
      <c r="T23" s="88"/>
      <c r="U23" s="88"/>
      <c r="V23" s="88"/>
      <c r="W23" s="88"/>
      <c r="X23" s="88"/>
      <c r="Y23" s="80"/>
    </row>
    <row r="24" spans="1:31" ht="15.45" customHeight="1" x14ac:dyDescent="0.3">
      <c r="A24" s="250">
        <v>3</v>
      </c>
      <c r="B24" s="254" t="s">
        <v>88</v>
      </c>
      <c r="C24" s="97"/>
      <c r="D24" s="98"/>
      <c r="E24" s="99"/>
      <c r="G24" s="303"/>
      <c r="H24" s="303"/>
      <c r="I24" s="75"/>
      <c r="J24" s="75"/>
      <c r="K24" s="80"/>
      <c r="L24" s="268"/>
      <c r="M24" s="268"/>
      <c r="N24" s="268"/>
      <c r="O24" s="272">
        <f>IFERROR(VLOOKUP(C24, magnitude, 2, FALSE),0)</f>
        <v>0</v>
      </c>
      <c r="P24" s="272">
        <f>IFERROR(VLOOKUP(D24, likelihood, 2),0)</f>
        <v>0</v>
      </c>
      <c r="Q24" s="272">
        <f>O24*P24</f>
        <v>0</v>
      </c>
      <c r="S24" s="88"/>
      <c r="T24" s="88"/>
      <c r="U24" s="88"/>
      <c r="V24" s="88"/>
      <c r="W24" s="88"/>
      <c r="X24" s="88"/>
      <c r="Y24" s="80"/>
    </row>
    <row r="25" spans="1:31" ht="15.45" customHeight="1" x14ac:dyDescent="0.3">
      <c r="A25" s="251">
        <v>4</v>
      </c>
      <c r="B25" s="255" t="s">
        <v>91</v>
      </c>
      <c r="C25" s="102"/>
      <c r="D25" s="103"/>
      <c r="E25" s="104"/>
      <c r="G25" s="113"/>
      <c r="H25" s="94"/>
      <c r="I25" s="94"/>
      <c r="J25" s="94"/>
      <c r="K25" s="83"/>
      <c r="L25" s="269"/>
      <c r="M25" s="268"/>
      <c r="N25" s="268"/>
      <c r="O25" s="272">
        <f>IFERROR(VLOOKUP(C25, magnitude, 2, FALSE),0)</f>
        <v>0</v>
      </c>
      <c r="P25" s="272">
        <f>IFERROR(VLOOKUP(D25, likelihood, 2),0)</f>
        <v>0</v>
      </c>
      <c r="Q25" s="272">
        <f>O25*P25</f>
        <v>0</v>
      </c>
      <c r="S25" s="88"/>
      <c r="T25" s="88"/>
      <c r="U25" s="88"/>
      <c r="V25" s="88"/>
      <c r="W25" s="88"/>
      <c r="X25" s="88"/>
      <c r="Y25" s="80"/>
    </row>
    <row r="26" spans="1:31" ht="15.45" customHeight="1" x14ac:dyDescent="0.3">
      <c r="A26" s="245"/>
      <c r="B26" s="241" t="s">
        <v>312</v>
      </c>
      <c r="C26" s="242" t="s">
        <v>273</v>
      </c>
      <c r="D26" s="243"/>
      <c r="E26" s="244"/>
      <c r="G26" s="114"/>
      <c r="H26" s="115"/>
      <c r="I26" s="110"/>
      <c r="J26" s="110"/>
      <c r="K26" s="131"/>
      <c r="L26" s="270"/>
      <c r="M26" s="268"/>
      <c r="N26" s="268"/>
      <c r="O26" s="302" t="s">
        <v>93</v>
      </c>
      <c r="P26" s="302"/>
      <c r="Q26" s="302"/>
      <c r="S26" s="88"/>
      <c r="T26" s="88"/>
      <c r="U26" s="88"/>
      <c r="V26" s="88"/>
      <c r="W26" s="88"/>
      <c r="X26" s="88"/>
      <c r="Y26" s="80"/>
    </row>
    <row r="27" spans="1:31" ht="15.45" customHeight="1" x14ac:dyDescent="0.3">
      <c r="A27" s="249">
        <v>1</v>
      </c>
      <c r="B27" s="252" t="s">
        <v>83</v>
      </c>
      <c r="C27" s="97"/>
      <c r="D27" s="98"/>
      <c r="E27" s="99"/>
      <c r="G27" s="72"/>
      <c r="H27" s="66"/>
      <c r="I27" s="108"/>
      <c r="J27" s="108"/>
      <c r="K27" s="80"/>
      <c r="L27" s="268"/>
      <c r="M27" s="268"/>
      <c r="N27" s="268"/>
      <c r="O27" s="272">
        <f>IFERROR(VLOOKUP(C27, magnitude, 2, FALSE),0)</f>
        <v>0</v>
      </c>
      <c r="P27" s="272">
        <f>IFERROR(VLOOKUP(D27, likelihood, 2),0)</f>
        <v>0</v>
      </c>
      <c r="Q27" s="272">
        <f>O27*P27</f>
        <v>0</v>
      </c>
      <c r="S27" s="88"/>
      <c r="T27" s="88"/>
      <c r="U27" s="88"/>
      <c r="V27" s="88"/>
      <c r="W27" s="88"/>
      <c r="X27" s="88"/>
      <c r="Y27" s="80"/>
    </row>
    <row r="28" spans="1:31" ht="15.45" customHeight="1" x14ac:dyDescent="0.3">
      <c r="A28" s="250">
        <v>2</v>
      </c>
      <c r="B28" s="253" t="s">
        <v>86</v>
      </c>
      <c r="C28" s="97"/>
      <c r="D28" s="98"/>
      <c r="E28" s="99"/>
      <c r="G28" s="116"/>
      <c r="H28" s="67"/>
      <c r="I28" s="108"/>
      <c r="J28" s="108"/>
      <c r="K28" s="80"/>
      <c r="L28" s="268"/>
      <c r="M28" s="268"/>
      <c r="N28" s="268"/>
      <c r="O28" s="272">
        <f>IFERROR(VLOOKUP(C28, magnitude, 2, FALSE),0)</f>
        <v>0</v>
      </c>
      <c r="P28" s="272">
        <f>IFERROR(VLOOKUP(D28, likelihood, 2),0)</f>
        <v>0</v>
      </c>
      <c r="Q28" s="272">
        <f>O28*P28</f>
        <v>0</v>
      </c>
      <c r="S28" s="88"/>
      <c r="T28" s="88"/>
      <c r="U28" s="88"/>
      <c r="V28" s="88"/>
      <c r="W28" s="88"/>
      <c r="X28" s="88"/>
      <c r="Y28" s="80"/>
    </row>
    <row r="29" spans="1:31" ht="15.45" customHeight="1" x14ac:dyDescent="0.3">
      <c r="A29" s="250">
        <v>3</v>
      </c>
      <c r="B29" s="254" t="s">
        <v>88</v>
      </c>
      <c r="C29" s="97"/>
      <c r="D29" s="98"/>
      <c r="E29" s="99"/>
      <c r="G29" s="72"/>
      <c r="H29" s="67"/>
      <c r="I29" s="112"/>
      <c r="J29" s="112"/>
      <c r="K29" s="134"/>
      <c r="L29" s="271"/>
      <c r="M29" s="268"/>
      <c r="N29" s="268"/>
      <c r="O29" s="272">
        <f>IFERROR(VLOOKUP(C29, magnitude, 2, FALSE),0)</f>
        <v>0</v>
      </c>
      <c r="P29" s="272">
        <f>IFERROR(VLOOKUP(D29, likelihood, 2),0)</f>
        <v>0</v>
      </c>
      <c r="Q29" s="272">
        <f>O29*P29</f>
        <v>0</v>
      </c>
      <c r="S29" s="88"/>
      <c r="T29" s="88"/>
      <c r="U29" s="88"/>
      <c r="V29" s="88"/>
      <c r="W29" s="88"/>
      <c r="X29" s="88"/>
      <c r="Y29" s="80"/>
    </row>
    <row r="30" spans="1:31" ht="15.45" customHeight="1" x14ac:dyDescent="0.3">
      <c r="A30" s="251">
        <v>4</v>
      </c>
      <c r="B30" s="255" t="s">
        <v>91</v>
      </c>
      <c r="C30" s="102"/>
      <c r="D30" s="103"/>
      <c r="E30" s="104"/>
      <c r="G30" s="72"/>
      <c r="H30" s="67"/>
      <c r="I30" s="108"/>
      <c r="J30" s="108"/>
      <c r="K30" s="80"/>
      <c r="L30" s="268"/>
      <c r="M30" s="268"/>
      <c r="N30" s="268"/>
      <c r="O30" s="272">
        <f>IFERROR(VLOOKUP(C30, magnitude, 2, FALSE),0)</f>
        <v>0</v>
      </c>
      <c r="P30" s="272">
        <f>IFERROR(VLOOKUP(D30, likelihood, 2),0)</f>
        <v>0</v>
      </c>
      <c r="Q30" s="272">
        <f>O30*P30</f>
        <v>0</v>
      </c>
      <c r="S30" s="88"/>
      <c r="T30" s="88"/>
      <c r="U30" s="88"/>
      <c r="V30" s="88"/>
      <c r="W30" s="88"/>
      <c r="X30" s="88"/>
      <c r="Y30" s="80"/>
    </row>
    <row r="31" spans="1:31" ht="15.45" customHeight="1" x14ac:dyDescent="0.3">
      <c r="A31" s="245"/>
      <c r="B31" s="241" t="s">
        <v>313</v>
      </c>
      <c r="C31" s="242" t="s">
        <v>273</v>
      </c>
      <c r="D31" s="243"/>
      <c r="E31" s="244"/>
      <c r="G31" s="72"/>
      <c r="H31" s="67"/>
      <c r="I31" s="108"/>
      <c r="J31" s="108"/>
      <c r="K31" s="80"/>
      <c r="L31" s="268"/>
      <c r="M31" s="268"/>
      <c r="N31" s="268"/>
      <c r="O31" s="302" t="s">
        <v>95</v>
      </c>
      <c r="P31" s="302"/>
      <c r="Q31" s="302"/>
      <c r="S31" s="88"/>
      <c r="T31" s="88"/>
      <c r="U31" s="88"/>
      <c r="V31" s="88"/>
      <c r="W31" s="88"/>
      <c r="X31" s="88"/>
      <c r="Y31" s="80"/>
    </row>
    <row r="32" spans="1:31" ht="15.45" customHeight="1" x14ac:dyDescent="0.3">
      <c r="A32" s="249">
        <v>1</v>
      </c>
      <c r="B32" s="252" t="s">
        <v>83</v>
      </c>
      <c r="C32" s="97"/>
      <c r="D32" s="98"/>
      <c r="E32" s="99"/>
      <c r="G32" s="72"/>
      <c r="H32" s="67"/>
      <c r="I32" s="108"/>
      <c r="J32" s="108"/>
      <c r="K32" s="80"/>
      <c r="L32" s="268"/>
      <c r="M32" s="268"/>
      <c r="N32" s="268"/>
      <c r="O32" s="272">
        <f>IFERROR(VLOOKUP(C32, magnitude, 2, FALSE),0)</f>
        <v>0</v>
      </c>
      <c r="P32" s="272">
        <f>IFERROR(VLOOKUP(D32, likelihood, 2),0)</f>
        <v>0</v>
      </c>
      <c r="Q32" s="272">
        <f>O32*P32</f>
        <v>0</v>
      </c>
      <c r="S32" s="88"/>
      <c r="T32" s="88"/>
      <c r="U32" s="88"/>
      <c r="V32" s="88"/>
      <c r="W32" s="88"/>
      <c r="X32" s="88"/>
      <c r="Y32" s="80"/>
    </row>
    <row r="33" spans="1:25" ht="15.45" customHeight="1" x14ac:dyDescent="0.3">
      <c r="A33" s="250">
        <v>2</v>
      </c>
      <c r="B33" s="253" t="s">
        <v>86</v>
      </c>
      <c r="C33" s="97"/>
      <c r="D33" s="98"/>
      <c r="E33" s="99"/>
      <c r="G33" s="72"/>
      <c r="H33" s="66"/>
      <c r="I33" s="66"/>
      <c r="J33" s="66"/>
      <c r="K33" s="80"/>
      <c r="L33" s="268"/>
      <c r="M33" s="268"/>
      <c r="N33" s="268"/>
      <c r="O33" s="272">
        <f>IFERROR(VLOOKUP(C33, magnitude, 2, FALSE),0)</f>
        <v>0</v>
      </c>
      <c r="P33" s="272">
        <f>IFERROR(VLOOKUP(D33, likelihood, 2),0)</f>
        <v>0</v>
      </c>
      <c r="Q33" s="272">
        <f>O33*P33</f>
        <v>0</v>
      </c>
      <c r="S33" s="88"/>
      <c r="T33" s="88"/>
      <c r="U33" s="88"/>
      <c r="V33" s="88"/>
      <c r="W33" s="88"/>
      <c r="X33" s="88"/>
      <c r="Y33" s="80"/>
    </row>
    <row r="34" spans="1:25" ht="15.45" customHeight="1" x14ac:dyDescent="0.3">
      <c r="A34" s="250">
        <v>3</v>
      </c>
      <c r="B34" s="254" t="s">
        <v>88</v>
      </c>
      <c r="C34" s="97"/>
      <c r="D34" s="98"/>
      <c r="E34" s="99"/>
      <c r="G34" s="72"/>
      <c r="H34" s="67"/>
      <c r="I34" s="67"/>
      <c r="J34" s="67"/>
      <c r="K34" s="80"/>
      <c r="L34" s="268"/>
      <c r="M34" s="268"/>
      <c r="N34" s="268"/>
      <c r="O34" s="272">
        <f>IFERROR(VLOOKUP(C34, magnitude, 2, FALSE),0)</f>
        <v>0</v>
      </c>
      <c r="P34" s="272">
        <f>IFERROR(VLOOKUP(D34, likelihood, 2),0)</f>
        <v>0</v>
      </c>
      <c r="Q34" s="272">
        <f>O34*P34</f>
        <v>0</v>
      </c>
      <c r="S34" s="88"/>
      <c r="T34" s="88"/>
      <c r="U34" s="88"/>
      <c r="V34" s="88"/>
      <c r="W34" s="88"/>
      <c r="X34" s="88"/>
      <c r="Y34" s="80"/>
    </row>
    <row r="35" spans="1:25" ht="15.45" customHeight="1" x14ac:dyDescent="0.3">
      <c r="A35" s="250">
        <v>4</v>
      </c>
      <c r="B35" s="253" t="s">
        <v>91</v>
      </c>
      <c r="C35" s="97"/>
      <c r="D35" s="98"/>
      <c r="E35" s="99"/>
      <c r="G35" s="72"/>
      <c r="H35" s="67"/>
      <c r="I35" s="67"/>
      <c r="J35" s="67"/>
      <c r="K35" s="80"/>
      <c r="L35" s="268"/>
      <c r="M35" s="268"/>
      <c r="N35" s="268"/>
      <c r="O35" s="272">
        <f>IFERROR(VLOOKUP(C35, magnitude, 2, FALSE),0)</f>
        <v>0</v>
      </c>
      <c r="P35" s="272">
        <f>IFERROR(VLOOKUP(D35, likelihood, 2),0)</f>
        <v>0</v>
      </c>
      <c r="Q35" s="272">
        <f>O35*P35</f>
        <v>0</v>
      </c>
      <c r="S35" s="88"/>
      <c r="T35" s="88"/>
      <c r="U35" s="88"/>
      <c r="V35" s="88"/>
      <c r="W35" s="88"/>
      <c r="X35" s="88"/>
      <c r="Y35" s="80"/>
    </row>
    <row r="36" spans="1:25" x14ac:dyDescent="0.3">
      <c r="A36" s="67"/>
      <c r="B36" s="76"/>
      <c r="C36" s="72"/>
      <c r="D36" s="72"/>
      <c r="E36" s="72"/>
      <c r="G36" s="72"/>
      <c r="H36" s="67"/>
      <c r="I36" s="67"/>
      <c r="J36" s="67"/>
      <c r="K36" s="80"/>
      <c r="L36" s="268"/>
      <c r="M36" s="268"/>
      <c r="N36" s="268"/>
      <c r="O36" s="268"/>
      <c r="P36" s="272"/>
      <c r="Q36" s="272"/>
      <c r="S36" s="88"/>
      <c r="T36" s="88"/>
      <c r="U36" s="88"/>
      <c r="V36" s="88"/>
      <c r="W36" s="88"/>
      <c r="X36" s="88"/>
      <c r="Y36" s="80"/>
    </row>
    <row r="37" spans="1:25" x14ac:dyDescent="0.3">
      <c r="A37" s="117"/>
      <c r="B37" s="118"/>
      <c r="C37" s="72"/>
      <c r="D37" s="72"/>
      <c r="E37" s="108"/>
      <c r="G37" s="72"/>
      <c r="H37" s="67"/>
      <c r="I37" s="67"/>
      <c r="J37" s="67"/>
      <c r="K37" s="80"/>
      <c r="L37" s="133"/>
      <c r="M37" s="133"/>
      <c r="N37" s="133"/>
      <c r="O37" s="133"/>
      <c r="P37" s="133"/>
      <c r="Q37" s="133"/>
      <c r="S37" s="88"/>
      <c r="T37" s="88"/>
      <c r="U37" s="88"/>
      <c r="V37" s="88"/>
      <c r="W37" s="88"/>
      <c r="X37" s="88"/>
      <c r="Y37" s="80"/>
    </row>
    <row r="38" spans="1:25" x14ac:dyDescent="0.3">
      <c r="A38" s="67"/>
      <c r="B38" s="119"/>
      <c r="C38" s="72"/>
      <c r="D38" s="72"/>
      <c r="E38" s="108"/>
      <c r="G38" s="72"/>
      <c r="H38" s="67"/>
      <c r="I38" s="67"/>
      <c r="J38" s="67"/>
      <c r="K38" s="80"/>
      <c r="S38" s="88"/>
      <c r="T38" s="88"/>
      <c r="U38" s="88"/>
      <c r="V38" s="88"/>
      <c r="W38" s="88"/>
      <c r="X38" s="88"/>
      <c r="Y38" s="80"/>
    </row>
    <row r="39" spans="1:25" x14ac:dyDescent="0.3">
      <c r="A39" s="67"/>
      <c r="B39" s="76"/>
      <c r="C39" s="72"/>
      <c r="D39" s="72"/>
      <c r="E39" s="72"/>
      <c r="S39" s="88"/>
      <c r="T39" s="88"/>
      <c r="U39" s="88"/>
      <c r="V39" s="88"/>
      <c r="W39" s="88"/>
      <c r="X39" s="88"/>
      <c r="Y39" s="80"/>
    </row>
    <row r="40" spans="1:25" x14ac:dyDescent="0.3">
      <c r="A40" s="67"/>
      <c r="B40" s="119"/>
      <c r="C40" s="72"/>
      <c r="D40" s="72"/>
      <c r="E40" s="108"/>
      <c r="S40" s="88"/>
      <c r="T40" s="88"/>
      <c r="U40" s="88"/>
      <c r="V40" s="88"/>
      <c r="W40" s="88"/>
      <c r="X40" s="88"/>
      <c r="Y40" s="80"/>
    </row>
    <row r="41" spans="1:25" x14ac:dyDescent="0.3">
      <c r="A41" s="67"/>
      <c r="B41" s="119"/>
      <c r="C41" s="72"/>
      <c r="D41" s="72"/>
      <c r="E41" s="108"/>
      <c r="S41" s="88"/>
      <c r="T41" s="88"/>
      <c r="U41" s="88"/>
      <c r="V41" s="88"/>
      <c r="W41" s="88"/>
      <c r="X41" s="88"/>
      <c r="Y41" s="80"/>
    </row>
    <row r="42" spans="1:25" x14ac:dyDescent="0.3">
      <c r="A42" s="67"/>
      <c r="B42" s="120"/>
      <c r="C42" s="108"/>
      <c r="D42" s="108"/>
      <c r="E42" s="108"/>
      <c r="S42" s="88"/>
      <c r="T42" s="88"/>
      <c r="U42" s="88"/>
      <c r="V42" s="88"/>
      <c r="W42" s="88"/>
      <c r="X42" s="88"/>
      <c r="Y42" s="80"/>
    </row>
    <row r="43" spans="1:25" x14ac:dyDescent="0.3">
      <c r="A43" s="67"/>
      <c r="B43" s="76"/>
      <c r="C43" s="72"/>
      <c r="D43" s="72"/>
      <c r="E43" s="72"/>
      <c r="S43" s="88"/>
      <c r="T43" s="88"/>
      <c r="U43" s="88"/>
      <c r="V43" s="88"/>
      <c r="W43" s="88"/>
      <c r="X43" s="88"/>
      <c r="Y43" s="80"/>
    </row>
    <row r="44" spans="1:25" x14ac:dyDescent="0.3">
      <c r="A44" s="67"/>
      <c r="B44" s="119"/>
      <c r="C44" s="72"/>
      <c r="D44" s="72"/>
      <c r="E44" s="108"/>
      <c r="S44" s="82"/>
      <c r="T44" s="82"/>
      <c r="U44" s="82"/>
      <c r="V44" s="82"/>
      <c r="W44" s="82"/>
      <c r="X44" s="82"/>
    </row>
    <row r="45" spans="1:25" x14ac:dyDescent="0.3">
      <c r="A45" s="67"/>
      <c r="B45" s="119"/>
      <c r="C45" s="72"/>
      <c r="D45" s="72"/>
      <c r="E45" s="108"/>
      <c r="S45" s="82"/>
      <c r="T45" s="82"/>
      <c r="U45" s="82"/>
      <c r="V45" s="82"/>
      <c r="W45" s="82"/>
      <c r="X45" s="82"/>
    </row>
    <row r="46" spans="1:25" x14ac:dyDescent="0.3">
      <c r="A46" s="67"/>
      <c r="B46" s="80"/>
      <c r="C46" s="72"/>
      <c r="D46" s="72"/>
      <c r="E46" s="72"/>
    </row>
    <row r="47" spans="1:25" x14ac:dyDescent="0.3">
      <c r="A47" s="67"/>
      <c r="B47" s="119"/>
      <c r="C47" s="72"/>
      <c r="D47" s="72"/>
      <c r="E47" s="108"/>
    </row>
    <row r="48" spans="1:25" x14ac:dyDescent="0.3">
      <c r="A48" s="121"/>
      <c r="B48" s="122"/>
      <c r="C48" s="72"/>
      <c r="D48" s="72"/>
      <c r="E48" s="108"/>
    </row>
    <row r="49" spans="1:5" x14ac:dyDescent="0.3">
      <c r="A49" s="67"/>
      <c r="B49" s="120"/>
      <c r="C49" s="72"/>
      <c r="D49" s="72"/>
      <c r="E49" s="72"/>
    </row>
    <row r="50" spans="1:5" x14ac:dyDescent="0.3">
      <c r="A50" s="67"/>
      <c r="B50" s="120"/>
      <c r="C50" s="72"/>
      <c r="D50" s="72"/>
      <c r="E50" s="108"/>
    </row>
    <row r="51" spans="1:5" x14ac:dyDescent="0.3">
      <c r="A51" s="67"/>
      <c r="B51" s="120"/>
      <c r="C51" s="72"/>
      <c r="D51" s="72"/>
      <c r="E51" s="108"/>
    </row>
    <row r="52" spans="1:5" x14ac:dyDescent="0.3">
      <c r="A52" s="67"/>
      <c r="B52" s="108"/>
      <c r="C52" s="72"/>
      <c r="D52" s="72"/>
      <c r="E52" s="108"/>
    </row>
    <row r="53" spans="1:5" x14ac:dyDescent="0.3">
      <c r="A53" s="67"/>
      <c r="B53" s="120"/>
      <c r="C53" s="72"/>
      <c r="D53" s="72"/>
      <c r="E53" s="72"/>
    </row>
    <row r="54" spans="1:5" x14ac:dyDescent="0.3">
      <c r="A54" s="121"/>
      <c r="B54" s="121"/>
      <c r="C54" s="72"/>
      <c r="D54" s="72"/>
      <c r="E54" s="108"/>
    </row>
    <row r="55" spans="1:5" x14ac:dyDescent="0.3">
      <c r="A55" s="67"/>
      <c r="B55" s="120"/>
      <c r="C55" s="72"/>
      <c r="D55" s="72"/>
      <c r="E55" s="108"/>
    </row>
    <row r="56" spans="1:5" x14ac:dyDescent="0.3">
      <c r="A56" s="67"/>
      <c r="B56" s="120"/>
      <c r="C56" s="72"/>
      <c r="D56" s="72"/>
      <c r="E56" s="72"/>
    </row>
    <row r="57" spans="1:5" x14ac:dyDescent="0.3">
      <c r="A57" s="67"/>
      <c r="B57" s="120"/>
      <c r="C57" s="72"/>
      <c r="D57" s="72"/>
      <c r="E57" s="108"/>
    </row>
    <row r="58" spans="1:5" x14ac:dyDescent="0.3">
      <c r="A58" s="67"/>
      <c r="B58" s="108"/>
      <c r="C58" s="72"/>
      <c r="D58" s="72"/>
      <c r="E58" s="108"/>
    </row>
    <row r="59" spans="1:5" x14ac:dyDescent="0.3">
      <c r="A59" s="67"/>
      <c r="B59" s="120"/>
      <c r="C59" s="72"/>
      <c r="D59" s="72"/>
      <c r="E59" s="108"/>
    </row>
    <row r="60" spans="1:5" x14ac:dyDescent="0.3">
      <c r="A60" s="121"/>
      <c r="B60" s="121"/>
      <c r="C60" s="72"/>
      <c r="D60" s="72"/>
      <c r="E60" s="72"/>
    </row>
    <row r="61" spans="1:5" x14ac:dyDescent="0.3">
      <c r="A61" s="67"/>
      <c r="B61" s="120"/>
      <c r="C61" s="72"/>
      <c r="D61" s="72"/>
      <c r="E61" s="108"/>
    </row>
    <row r="62" spans="1:5" x14ac:dyDescent="0.3">
      <c r="A62" s="67"/>
      <c r="B62" s="120"/>
      <c r="C62" s="72"/>
      <c r="D62" s="72"/>
      <c r="E62" s="108"/>
    </row>
    <row r="63" spans="1:5" x14ac:dyDescent="0.3">
      <c r="A63" s="67"/>
      <c r="B63" s="120"/>
      <c r="C63" s="72"/>
      <c r="D63" s="72"/>
      <c r="E63" s="72"/>
    </row>
    <row r="64" spans="1:5" x14ac:dyDescent="0.3">
      <c r="A64" s="67"/>
      <c r="B64" s="108"/>
      <c r="C64" s="72"/>
      <c r="D64" s="72"/>
      <c r="E64" s="108"/>
    </row>
    <row r="65" spans="1:5" x14ac:dyDescent="0.3">
      <c r="A65" s="67"/>
      <c r="B65" s="120"/>
      <c r="C65" s="72"/>
      <c r="D65" s="72"/>
      <c r="E65" s="108"/>
    </row>
    <row r="66" spans="1:5" x14ac:dyDescent="0.3">
      <c r="A66" s="121"/>
      <c r="B66" s="121"/>
      <c r="C66" s="72"/>
      <c r="D66" s="72"/>
      <c r="E66" s="108"/>
    </row>
    <row r="67" spans="1:5" x14ac:dyDescent="0.3">
      <c r="A67" s="67"/>
      <c r="B67" s="120"/>
      <c r="C67" s="72"/>
      <c r="D67" s="72"/>
      <c r="E67" s="72"/>
    </row>
    <row r="68" spans="1:5" x14ac:dyDescent="0.3">
      <c r="A68" s="67"/>
      <c r="B68" s="120"/>
      <c r="C68" s="72"/>
      <c r="D68" s="72"/>
      <c r="E68" s="108"/>
    </row>
    <row r="69" spans="1:5" x14ac:dyDescent="0.3">
      <c r="A69" s="67"/>
      <c r="B69" s="120"/>
      <c r="C69" s="72"/>
      <c r="D69" s="72"/>
      <c r="E69" s="108"/>
    </row>
    <row r="70" spans="1:5" x14ac:dyDescent="0.3">
      <c r="A70" s="67"/>
      <c r="B70" s="108"/>
      <c r="C70" s="72"/>
      <c r="D70" s="72"/>
      <c r="E70" s="72"/>
    </row>
    <row r="71" spans="1:5" x14ac:dyDescent="0.3">
      <c r="A71" s="67"/>
      <c r="B71" s="120"/>
      <c r="C71" s="72"/>
      <c r="D71" s="72"/>
      <c r="E71" s="108"/>
    </row>
    <row r="72" spans="1:5" x14ac:dyDescent="0.3">
      <c r="A72" s="108"/>
      <c r="B72" s="108"/>
      <c r="C72" s="72"/>
      <c r="D72" s="72"/>
      <c r="E72" s="108"/>
    </row>
    <row r="73" spans="1:5" x14ac:dyDescent="0.3">
      <c r="C73" s="72"/>
      <c r="D73" s="72"/>
      <c r="E73" s="108"/>
    </row>
    <row r="74" spans="1:5" x14ac:dyDescent="0.3">
      <c r="C74" s="72"/>
      <c r="D74" s="72"/>
      <c r="E74" s="72"/>
    </row>
    <row r="75" spans="1:5" x14ac:dyDescent="0.3">
      <c r="C75" s="72"/>
      <c r="D75" s="72"/>
      <c r="E75" s="108"/>
    </row>
    <row r="76" spans="1:5" x14ac:dyDescent="0.3">
      <c r="C76" s="72"/>
      <c r="D76" s="72"/>
      <c r="E76" s="108"/>
    </row>
    <row r="77" spans="1:5" x14ac:dyDescent="0.3">
      <c r="C77" s="72"/>
      <c r="D77" s="72"/>
      <c r="E77" s="72"/>
    </row>
    <row r="78" spans="1:5" x14ac:dyDescent="0.3">
      <c r="C78" s="72"/>
      <c r="D78" s="72"/>
      <c r="E78" s="108"/>
    </row>
    <row r="79" spans="1:5" x14ac:dyDescent="0.3">
      <c r="C79" s="72"/>
      <c r="D79" s="72"/>
      <c r="E79" s="108"/>
    </row>
    <row r="80" spans="1:5" x14ac:dyDescent="0.3">
      <c r="C80" s="72"/>
      <c r="D80" s="72"/>
      <c r="E80" s="108"/>
    </row>
    <row r="81" spans="3:5" x14ac:dyDescent="0.3">
      <c r="C81" s="72"/>
      <c r="D81" s="72"/>
      <c r="E81" s="72"/>
    </row>
    <row r="82" spans="3:5" x14ac:dyDescent="0.3">
      <c r="C82" s="72"/>
      <c r="D82" s="72"/>
      <c r="E82" s="108"/>
    </row>
    <row r="83" spans="3:5" x14ac:dyDescent="0.3">
      <c r="C83" s="72"/>
      <c r="D83" s="72"/>
      <c r="E83" s="108"/>
    </row>
    <row r="84" spans="3:5" x14ac:dyDescent="0.3">
      <c r="C84" s="72"/>
      <c r="D84" s="72"/>
      <c r="E84" s="72"/>
    </row>
    <row r="85" spans="3:5" x14ac:dyDescent="0.3">
      <c r="C85" s="72"/>
      <c r="D85" s="72"/>
      <c r="E85" s="108"/>
    </row>
  </sheetData>
  <sheetProtection algorithmName="SHA-512" hashValue="3J+kr6VQAK4g2OlRpIGz2hE/lQZYQiq9uNLGcVsVHqwUazBV6FxykpPuEVtDVeadIxLlx5/mvMmg76cns2z0MA==" saltValue="HlKtk7qtgcju4qEIQvuvPQ==" spinCount="100000" sheet="1" selectLockedCells="1"/>
  <dataConsolidate/>
  <mergeCells count="20">
    <mergeCell ref="S5:Y5"/>
    <mergeCell ref="L11:M11"/>
    <mergeCell ref="L5:M5"/>
    <mergeCell ref="O6:Q6"/>
    <mergeCell ref="A1:E1"/>
    <mergeCell ref="B2:E2"/>
    <mergeCell ref="O4:Q4"/>
    <mergeCell ref="L1:Q2"/>
    <mergeCell ref="L4:M4"/>
    <mergeCell ref="B4:E4"/>
    <mergeCell ref="A5:B5"/>
    <mergeCell ref="G5:J5"/>
    <mergeCell ref="B3:E3"/>
    <mergeCell ref="O11:Q11"/>
    <mergeCell ref="G14:J14"/>
    <mergeCell ref="O16:Q16"/>
    <mergeCell ref="O21:Q21"/>
    <mergeCell ref="O26:Q26"/>
    <mergeCell ref="O31:Q31"/>
    <mergeCell ref="G24:H24"/>
  </mergeCells>
  <conditionalFormatting sqref="H13:J13 H8:H12">
    <cfRule type="colorScale" priority="113">
      <colorScale>
        <cfvo type="num" val="1"/>
        <cfvo type="num" val="2"/>
        <cfvo type="num" val="5"/>
        <color rgb="FF93D82D"/>
        <color rgb="FFFFE166"/>
        <color rgb="FFF03E3E"/>
      </colorScale>
    </cfRule>
    <cfRule type="colorScale" priority="114">
      <colorScale>
        <cfvo type="num" val="1"/>
        <cfvo type="formula" val="44288"/>
        <cfvo type="num" val="5"/>
        <color rgb="FF93D82D"/>
        <color rgb="FFFFE166"/>
        <color rgb="FFF03E3E"/>
      </colorScale>
    </cfRule>
    <cfRule type="colorScale" priority="115">
      <colorScale>
        <cfvo type="num" val="1"/>
        <cfvo type="formula" val="44288"/>
        <cfvo type="num" val="5"/>
        <color rgb="FF93D82D"/>
        <color rgb="FFFFE166"/>
        <color rgb="FFF03E3E"/>
      </colorScale>
    </cfRule>
  </conditionalFormatting>
  <conditionalFormatting sqref="H13:J13 H8:H12">
    <cfRule type="containsText" dxfId="136" priority="102" operator="containsText" text="9">
      <formula>NOT(ISERROR(SEARCH("9",H8)))</formula>
    </cfRule>
    <cfRule type="containsText" dxfId="135" priority="103" operator="containsText" text="8">
      <formula>NOT(ISERROR(SEARCH("8",H8)))</formula>
    </cfRule>
    <cfRule type="containsText" dxfId="134" priority="104" operator="containsText" text="6">
      <formula>NOT(ISERROR(SEARCH("6",H8)))</formula>
    </cfRule>
    <cfRule type="containsText" dxfId="133" priority="105" operator="containsText" text="4">
      <formula>NOT(ISERROR(SEARCH("4",H8)))</formula>
    </cfRule>
    <cfRule type="containsText" dxfId="132" priority="106" operator="containsText" text="3">
      <formula>NOT(ISERROR(SEARCH("3",H8)))</formula>
    </cfRule>
    <cfRule type="containsText" dxfId="131" priority="107" operator="containsText" text="2">
      <formula>NOT(ISERROR(SEARCH("2",H8)))</formula>
    </cfRule>
    <cfRule type="containsText" dxfId="130" priority="108" operator="containsText" text="1">
      <formula>NOT(ISERROR(SEARCH("1",H8)))</formula>
    </cfRule>
    <cfRule type="colorScale" priority="109">
      <colorScale>
        <cfvo type="num" val="1"/>
        <cfvo type="num" val="2"/>
        <cfvo type="num" val="6"/>
        <color rgb="FF93D82D"/>
        <color rgb="FFFFE166"/>
        <color rgb="FFF03E3E"/>
      </colorScale>
    </cfRule>
  </conditionalFormatting>
  <conditionalFormatting sqref="H17">
    <cfRule type="colorScale" priority="99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100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101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17:H23">
    <cfRule type="containsText" dxfId="129" priority="91" operator="containsText" text="9">
      <formula>NOT(ISERROR(SEARCH("9",H17)))</formula>
    </cfRule>
    <cfRule type="containsText" dxfId="128" priority="92" operator="containsText" text="8">
      <formula>NOT(ISERROR(SEARCH("8",H17)))</formula>
    </cfRule>
    <cfRule type="containsText" dxfId="127" priority="93" operator="containsText" text="6">
      <formula>NOT(ISERROR(SEARCH("6",H17)))</formula>
    </cfRule>
    <cfRule type="containsText" dxfId="126" priority="94" operator="containsText" text="4">
      <formula>NOT(ISERROR(SEARCH("4",H17)))</formula>
    </cfRule>
    <cfRule type="containsText" dxfId="125" priority="95" operator="containsText" text="3">
      <formula>NOT(ISERROR(SEARCH("3",H17)))</formula>
    </cfRule>
    <cfRule type="containsText" dxfId="124" priority="96" operator="containsText" text="2">
      <formula>NOT(ISERROR(SEARCH("2",H17)))</formula>
    </cfRule>
    <cfRule type="containsText" dxfId="123" priority="97" operator="containsText" text="1">
      <formula>NOT(ISERROR(SEARCH("1",H17)))</formula>
    </cfRule>
    <cfRule type="colorScale" priority="98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33:J33">
    <cfRule type="colorScale" priority="77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78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79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33:J38">
    <cfRule type="containsText" dxfId="122" priority="69" operator="containsText" text="9">
      <formula>NOT(ISERROR(SEARCH("9",H33)))</formula>
    </cfRule>
    <cfRule type="containsText" dxfId="121" priority="70" operator="containsText" text="8">
      <formula>NOT(ISERROR(SEARCH("8",H33)))</formula>
    </cfRule>
    <cfRule type="containsText" dxfId="120" priority="71" operator="containsText" text="6">
      <formula>NOT(ISERROR(SEARCH("6",H33)))</formula>
    </cfRule>
    <cfRule type="containsText" dxfId="119" priority="72" operator="containsText" text="4">
      <formula>NOT(ISERROR(SEARCH("4",H33)))</formula>
    </cfRule>
    <cfRule type="containsText" dxfId="118" priority="73" operator="containsText" text="3">
      <formula>NOT(ISERROR(SEARCH("3",H33)))</formula>
    </cfRule>
    <cfRule type="containsText" dxfId="117" priority="74" operator="containsText" text="2">
      <formula>NOT(ISERROR(SEARCH("2",H33)))</formula>
    </cfRule>
    <cfRule type="containsText" dxfId="116" priority="75" operator="containsText" text="1">
      <formula>NOT(ISERROR(SEARCH("1",H33)))</formula>
    </cfRule>
    <cfRule type="colorScale" priority="76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18">
    <cfRule type="colorScale" priority="66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67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68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26">
    <cfRule type="colorScale" priority="63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64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65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26:H32">
    <cfRule type="containsText" dxfId="115" priority="55" operator="containsText" text="9">
      <formula>NOT(ISERROR(SEARCH("9",H26)))</formula>
    </cfRule>
    <cfRule type="containsText" dxfId="114" priority="56" operator="containsText" text="8">
      <formula>NOT(ISERROR(SEARCH("8",H26)))</formula>
    </cfRule>
    <cfRule type="containsText" dxfId="113" priority="57" operator="containsText" text="6">
      <formula>NOT(ISERROR(SEARCH("6",H26)))</formula>
    </cfRule>
    <cfRule type="containsText" dxfId="112" priority="58" operator="containsText" text="4">
      <formula>NOT(ISERROR(SEARCH("4",H26)))</formula>
    </cfRule>
    <cfRule type="containsText" dxfId="111" priority="59" operator="containsText" text="3">
      <formula>NOT(ISERROR(SEARCH("3",H26)))</formula>
    </cfRule>
    <cfRule type="containsText" dxfId="110" priority="60" operator="containsText" text="2">
      <formula>NOT(ISERROR(SEARCH("2",H26)))</formula>
    </cfRule>
    <cfRule type="containsText" dxfId="109" priority="61" operator="containsText" text="1">
      <formula>NOT(ISERROR(SEARCH("1",H26)))</formula>
    </cfRule>
    <cfRule type="colorScale" priority="62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27">
    <cfRule type="colorScale" priority="52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53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54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6">
    <cfRule type="colorScale" priority="49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50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51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6:H12">
    <cfRule type="containsText" dxfId="108" priority="41" operator="containsText" text="9">
      <formula>NOT(ISERROR(SEARCH("9",H6)))</formula>
    </cfRule>
    <cfRule type="containsText" dxfId="107" priority="42" operator="containsText" text="8">
      <formula>NOT(ISERROR(SEARCH("8",H6)))</formula>
    </cfRule>
    <cfRule type="containsText" dxfId="106" priority="43" operator="containsText" text="6">
      <formula>NOT(ISERROR(SEARCH("6",H6)))</formula>
    </cfRule>
    <cfRule type="containsText" dxfId="105" priority="44" operator="containsText" text="4">
      <formula>NOT(ISERROR(SEARCH("4",H6)))</formula>
    </cfRule>
    <cfRule type="containsText" dxfId="104" priority="45" operator="containsText" text="3">
      <formula>NOT(ISERROR(SEARCH("3",H6)))</formula>
    </cfRule>
    <cfRule type="containsText" dxfId="103" priority="46" operator="containsText" text="2">
      <formula>NOT(ISERROR(SEARCH("2",H6)))</formula>
    </cfRule>
    <cfRule type="containsText" dxfId="102" priority="47" operator="containsText" text="1">
      <formula>NOT(ISERROR(SEARCH("1",H6)))</formula>
    </cfRule>
    <cfRule type="colorScale" priority="48">
      <colorScale>
        <cfvo type="num" val="1"/>
        <cfvo type="num" val="2"/>
        <cfvo type="num" val="6"/>
        <color rgb="FF93D82D"/>
        <color rgb="FFFFE166"/>
        <color rgb="FFF03E3E"/>
      </colorScale>
    </cfRule>
  </conditionalFormatting>
  <conditionalFormatting sqref="H22:J22">
    <cfRule type="colorScale" priority="38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39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40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22:J22">
    <cfRule type="containsText" dxfId="101" priority="30" operator="containsText" text="9">
      <formula>NOT(ISERROR(SEARCH("9",H22)))</formula>
    </cfRule>
    <cfRule type="containsText" dxfId="100" priority="31" operator="containsText" text="8">
      <formula>NOT(ISERROR(SEARCH("8",H22)))</formula>
    </cfRule>
    <cfRule type="containsText" dxfId="99" priority="32" operator="containsText" text="6">
      <formula>NOT(ISERROR(SEARCH("6",H22)))</formula>
    </cfRule>
    <cfRule type="containsText" dxfId="98" priority="33" operator="containsText" text="4">
      <formula>NOT(ISERROR(SEARCH("4",H22)))</formula>
    </cfRule>
    <cfRule type="containsText" dxfId="97" priority="34" operator="containsText" text="3">
      <formula>NOT(ISERROR(SEARCH("3",H22)))</formula>
    </cfRule>
    <cfRule type="containsText" dxfId="96" priority="35" operator="containsText" text="2">
      <formula>NOT(ISERROR(SEARCH("2",H22)))</formula>
    </cfRule>
    <cfRule type="containsText" dxfId="95" priority="36" operator="containsText" text="1">
      <formula>NOT(ISERROR(SEARCH("1",H22)))</formula>
    </cfRule>
    <cfRule type="colorScale" priority="37">
      <colorScale>
        <cfvo type="num" val="1"/>
        <cfvo type="num" val="2"/>
        <cfvo type="num" val="6"/>
        <color rgb="FF00B050"/>
        <color rgb="FFFFFF00"/>
        <color rgb="FFFF0000"/>
      </colorScale>
    </cfRule>
  </conditionalFormatting>
  <conditionalFormatting sqref="H7:H12">
    <cfRule type="colorScale" priority="27">
      <colorScale>
        <cfvo type="num" val="1"/>
        <cfvo type="num" val="2"/>
        <cfvo type="num" val="5"/>
        <color rgb="FF93D82D"/>
        <color rgb="FFFFE166"/>
        <color rgb="FFF03E3E"/>
      </colorScale>
    </cfRule>
    <cfRule type="colorScale" priority="28">
      <colorScale>
        <cfvo type="num" val="1"/>
        <cfvo type="formula" val="44288"/>
        <cfvo type="num" val="5"/>
        <color rgb="FF93D82D"/>
        <color rgb="FFFFE166"/>
        <color rgb="FFF03E3E"/>
      </colorScale>
    </cfRule>
    <cfRule type="colorScale" priority="29">
      <colorScale>
        <cfvo type="num" val="1"/>
        <cfvo type="formula" val="44288"/>
        <cfvo type="num" val="5"/>
        <color rgb="FF93D82D"/>
        <color rgb="FFFFE166"/>
        <color rgb="FFF03E3E"/>
      </colorScale>
    </cfRule>
  </conditionalFormatting>
  <conditionalFormatting sqref="H15">
    <cfRule type="colorScale" priority="24">
      <colorScale>
        <cfvo type="num" val="1"/>
        <cfvo type="num" val="2"/>
        <cfvo type="num" val="5"/>
        <color rgb="FF00B050"/>
        <color rgb="FFFFEB84"/>
        <color rgb="FFFF0000"/>
      </colorScale>
    </cfRule>
    <cfRule type="colorScale" priority="25">
      <colorScale>
        <cfvo type="num" val="1"/>
        <cfvo type="formula" val="44288"/>
        <cfvo type="num" val="5"/>
        <color rgb="FF00B050"/>
        <color rgb="FFFFEB84"/>
        <color rgb="FFFF0000"/>
      </colorScale>
    </cfRule>
    <cfRule type="colorScale" priority="26">
      <colorScale>
        <cfvo type="num" val="1"/>
        <cfvo type="formula" val="44288"/>
        <cfvo type="num" val="5"/>
        <color rgb="FF00B050"/>
        <color rgb="FFFFEB84"/>
        <color rgb="FFFF0000"/>
      </colorScale>
    </cfRule>
  </conditionalFormatting>
  <conditionalFormatting sqref="H15:H21">
    <cfRule type="containsText" dxfId="94" priority="16" operator="containsText" text="9">
      <formula>NOT(ISERROR(SEARCH("9",H15)))</formula>
    </cfRule>
    <cfRule type="containsText" dxfId="93" priority="17" operator="containsText" text="8">
      <formula>NOT(ISERROR(SEARCH("8",H15)))</formula>
    </cfRule>
    <cfRule type="containsText" dxfId="92" priority="18" operator="containsText" text="6">
      <formula>NOT(ISERROR(SEARCH("6",H15)))</formula>
    </cfRule>
    <cfRule type="containsText" dxfId="91" priority="19" operator="containsText" text="4">
      <formula>NOT(ISERROR(SEARCH("4",H15)))</formula>
    </cfRule>
    <cfRule type="containsText" dxfId="90" priority="20" operator="containsText" text="3">
      <formula>NOT(ISERROR(SEARCH("3",H15)))</formula>
    </cfRule>
    <cfRule type="containsText" dxfId="89" priority="21" operator="containsText" text="2">
      <formula>NOT(ISERROR(SEARCH("2",H15)))</formula>
    </cfRule>
    <cfRule type="containsText" dxfId="88" priority="22" operator="containsText" text="1">
      <formula>NOT(ISERROR(SEARCH("1",H15)))</formula>
    </cfRule>
    <cfRule type="colorScale" priority="23">
      <colorScale>
        <cfvo type="num" val="1"/>
        <cfvo type="num" val="2"/>
        <cfvo type="num" val="6"/>
        <color rgb="FF93D82D"/>
        <color rgb="FFFFE166"/>
        <color rgb="FFF03E3E"/>
      </colorScale>
    </cfRule>
  </conditionalFormatting>
  <conditionalFormatting sqref="H16">
    <cfRule type="colorScale" priority="13">
      <colorScale>
        <cfvo type="num" val="1"/>
        <cfvo type="num" val="2"/>
        <cfvo type="num" val="5"/>
        <color rgb="FF93D82D"/>
        <color rgb="FFFFE166"/>
        <color rgb="FFF03E3E"/>
      </colorScale>
    </cfRule>
    <cfRule type="colorScale" priority="14">
      <colorScale>
        <cfvo type="num" val="1"/>
        <cfvo type="formula" val="44288"/>
        <cfvo type="num" val="5"/>
        <color rgb="FF93D82D"/>
        <color rgb="FFFFE166"/>
        <color rgb="FFF03E3E"/>
      </colorScale>
    </cfRule>
    <cfRule type="colorScale" priority="15">
      <colorScale>
        <cfvo type="num" val="1"/>
        <cfvo type="formula" val="44288"/>
        <cfvo type="num" val="5"/>
        <color rgb="FF93D82D"/>
        <color rgb="FFFFE166"/>
        <color rgb="FFF03E3E"/>
      </colorScale>
    </cfRule>
  </conditionalFormatting>
  <conditionalFormatting sqref="H7:J12">
    <cfRule type="containsText" dxfId="87" priority="5" operator="containsText" text="9">
      <formula>NOT(ISERROR(SEARCH("9",H7)))</formula>
    </cfRule>
    <cfRule type="containsText" dxfId="86" priority="6" operator="containsText" text="8">
      <formula>NOT(ISERROR(SEARCH("8",H7)))</formula>
    </cfRule>
    <cfRule type="containsText" dxfId="85" priority="7" operator="containsText" text="6">
      <formula>NOT(ISERROR(SEARCH("6",H7)))</formula>
    </cfRule>
    <cfRule type="containsText" dxfId="84" priority="8" operator="containsText" text="4">
      <formula>NOT(ISERROR(SEARCH("4",H7)))</formula>
    </cfRule>
    <cfRule type="containsText" dxfId="83" priority="9" operator="containsText" text="3">
      <formula>NOT(ISERROR(SEARCH("3",H7)))</formula>
    </cfRule>
    <cfRule type="containsText" dxfId="82" priority="10" operator="containsText" text="2">
      <formula>NOT(ISERROR(SEARCH("2",H7)))</formula>
    </cfRule>
    <cfRule type="containsText" dxfId="81" priority="11" operator="containsText" text="1">
      <formula>NOT(ISERROR(SEARCH("1",H7)))</formula>
    </cfRule>
    <cfRule type="containsText" dxfId="80" priority="12" operator="containsText" text="0">
      <formula>NOT(ISERROR(SEARCH("0",H7)))</formula>
    </cfRule>
  </conditionalFormatting>
  <conditionalFormatting sqref="H16:J21">
    <cfRule type="containsText" dxfId="79" priority="1" operator="containsText" text="3">
      <formula>NOT(ISERROR(SEARCH("3",H16)))</formula>
    </cfRule>
    <cfRule type="containsText" dxfId="78" priority="2" operator="containsText" text="2">
      <formula>NOT(ISERROR(SEARCH("2",H16)))</formula>
    </cfRule>
    <cfRule type="containsText" dxfId="77" priority="3" operator="containsText" text="1">
      <formula>NOT(ISERROR(SEARCH("1",H16)))</formula>
    </cfRule>
    <cfRule type="containsText" dxfId="76" priority="4" operator="containsText" text="0">
      <formula>NOT(ISERROR(SEARCH("0",H16)))</formula>
    </cfRule>
  </conditionalFormatting>
  <dataValidations count="2">
    <dataValidation type="list" allowBlank="1" showInputMessage="1" showErrorMessage="1" sqref="D12:D15 D17:D20 D22:D25 D32:D35 D7:D10 D27:D30" xr:uid="{7E04B197-E8E7-B549-927B-47A45A334E60}">
      <formula1>"มีโอกาสเกิดขึ้นต่ำ , มีโอกาสเกิดขึ้นปานกลาง , มีโอกาสเกิดขึ้นสูง"</formula1>
    </dataValidation>
    <dataValidation type="list" allowBlank="1" showInputMessage="1" showErrorMessage="1" sqref="C17:C20 C12:C15 C7:C10 C22:C25 C32:C35 C27:C30" xr:uid="{C4581664-9243-4243-A6E2-6AB29FD60A85}">
      <formula1>"ไม่มี, ต่ำ, ปานกลาง, สูง"</formula1>
    </dataValidation>
  </dataValidations>
  <hyperlinks>
    <hyperlink ref="C6:E6" location="examplesCon" display="คลิกเพื่อดูตัวอย่าง" xr:uid="{081CAFDE-B4DB-CF4C-BEF9-5E6D62AC0565}"/>
    <hyperlink ref="C11:E11" location="examplesFinance" display="คลิกเพื่อดูตัวอย่าง" xr:uid="{EC83AF20-DA50-CD4B-AED8-96FD79B507B6}"/>
    <hyperlink ref="C16:E16" location="examplesLoss" display="คลิกเพื่อดูตัวอย่าง" xr:uid="{6C06122C-25D7-4749-A6D3-DBE90D7F2BBC}"/>
    <hyperlink ref="C21:E21" location="examplesLeak" display="คลิกเพื่อดูตัวอย่าง" xr:uid="{C974DC59-0FA7-9043-87FD-C6B68D117534}"/>
    <hyperlink ref="C26:E26" location="examplesSafety" display="คลิกเพื่อดูตัวอย่าง" xr:uid="{81D78F72-C32E-1E44-87DE-06909018187F}"/>
    <hyperlink ref="C31:E31" location="examplesLaw" display="คลิกเพื่อดูตัวอย่าง" xr:uid="{2B187B70-C035-AD49-879E-8F921DB8FE65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581A-DA21-6949-B5EB-F25B68EBA40F}">
  <sheetPr codeName="Sheet4"/>
  <dimension ref="A1:AT45"/>
  <sheetViews>
    <sheetView showGridLines="0" zoomScale="215" zoomScaleNormal="90" workbookViewId="0">
      <selection activeCell="C5" sqref="C5"/>
    </sheetView>
  </sheetViews>
  <sheetFormatPr defaultColWidth="11" defaultRowHeight="13.8" x14ac:dyDescent="0.3"/>
  <cols>
    <col min="1" max="1" width="2.1796875" style="64" customWidth="1"/>
    <col min="2" max="2" width="48" style="64" customWidth="1"/>
    <col min="3" max="3" width="10.6328125" style="64" customWidth="1"/>
    <col min="4" max="4" width="2.1796875" style="64" customWidth="1"/>
    <col min="5" max="5" width="6.36328125" style="64" customWidth="1"/>
    <col min="6" max="6" width="27.36328125" style="64" customWidth="1"/>
    <col min="7" max="7" width="2.81640625" style="64" customWidth="1"/>
    <col min="8" max="8" width="6.453125" style="64" customWidth="1"/>
    <col min="9" max="9" width="27.36328125" style="64" customWidth="1"/>
    <col min="10" max="10" width="9" style="64" customWidth="1"/>
    <col min="11" max="11" width="13.6328125" style="64" customWidth="1"/>
    <col min="12" max="12" width="35.1796875" style="64" customWidth="1"/>
    <col min="13" max="13" width="12.6328125" style="64" customWidth="1"/>
    <col min="14" max="19" width="8.81640625" style="64" customWidth="1"/>
    <col min="20" max="16384" width="11" style="64"/>
  </cols>
  <sheetData>
    <row r="1" spans="1:46" ht="23.4" x14ac:dyDescent="0.3">
      <c r="A1" s="320" t="s">
        <v>101</v>
      </c>
      <c r="B1" s="321"/>
      <c r="C1" s="322"/>
      <c r="D1" s="123"/>
      <c r="G1" s="80"/>
      <c r="H1" s="319"/>
      <c r="I1" s="319"/>
      <c r="J1" s="319"/>
      <c r="K1" s="80"/>
      <c r="L1" s="319"/>
      <c r="M1" s="319"/>
      <c r="N1" s="319"/>
      <c r="O1" s="319"/>
      <c r="P1" s="80"/>
      <c r="Q1" s="80"/>
      <c r="R1" s="80"/>
    </row>
    <row r="2" spans="1:46" x14ac:dyDescent="0.3">
      <c r="A2" s="141" t="s">
        <v>69</v>
      </c>
      <c r="B2" s="142" t="s">
        <v>102</v>
      </c>
      <c r="C2" s="143"/>
      <c r="D2" s="123"/>
      <c r="G2" s="80"/>
      <c r="H2" s="78"/>
      <c r="I2" s="78"/>
      <c r="J2" s="78"/>
      <c r="K2" s="80"/>
      <c r="L2" s="78"/>
      <c r="M2" s="78"/>
      <c r="N2" s="78"/>
      <c r="O2" s="78"/>
      <c r="P2" s="80"/>
      <c r="Q2" s="80"/>
      <c r="R2" s="80"/>
    </row>
    <row r="3" spans="1:46" x14ac:dyDescent="0.3">
      <c r="A3" s="324" t="s">
        <v>103</v>
      </c>
      <c r="B3" s="325"/>
      <c r="C3" s="326"/>
      <c r="D3" s="82"/>
      <c r="E3" s="299" t="s">
        <v>104</v>
      </c>
      <c r="F3" s="300"/>
      <c r="G3" s="75"/>
      <c r="H3" s="299" t="s">
        <v>315</v>
      </c>
      <c r="I3" s="300"/>
      <c r="J3" s="79"/>
      <c r="K3" s="83"/>
      <c r="L3" s="83"/>
      <c r="M3" s="79"/>
      <c r="N3" s="79"/>
      <c r="O3" s="79"/>
      <c r="P3" s="76"/>
      <c r="Q3" s="76"/>
      <c r="R3" s="76"/>
      <c r="S3" s="76"/>
      <c r="T3" s="76"/>
      <c r="U3" s="76"/>
      <c r="V3" s="76"/>
      <c r="W3" s="63"/>
      <c r="X3" s="63"/>
      <c r="Y3" s="63"/>
      <c r="Z3" s="63"/>
      <c r="AA3" s="63"/>
      <c r="AB3" s="63"/>
      <c r="AC3" s="63"/>
      <c r="AD3" s="63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</row>
    <row r="4" spans="1:46" x14ac:dyDescent="0.3">
      <c r="A4" s="250">
        <v>1</v>
      </c>
      <c r="B4" s="258" t="s">
        <v>105</v>
      </c>
      <c r="C4" s="98"/>
      <c r="E4" s="194" t="s">
        <v>106</v>
      </c>
      <c r="F4" s="197" t="str">
        <f>IF(OR(ISBLANK(needPersonalInfo),
      ISBLANK(needRegistration)
      ),
     "ยังตอบคำถามไม่ครบ",
        IF(needPersonalInfo = "ใช่",
         IF(
          OR(
            needRegistration = "ใช่",
            needRegistration = "ไม่แน่ใจ"
             ),
          IF(
           OR(
            RisklevelConIAL &gt;= 6,
            RisklevelFinanceIAL&gt;= 6,
            RisklevelLossIAL &gt;= 6,
            RisklevelLeakIAL &gt;= 6,
            RisklevelSafetyIAL &gt;= 6,
            RisklevelLawIAL &gt;= 6
      ),
      3,
      IF(
        AND(2 &lt;= RisklevelSafetyIAL, RisklevelSafetyIAL &lt;= 4),
        3,
        IF(
          OR(
            AND(2 &lt;= RisklevelConIAL, RisklevelConIAL &lt;= 4),
            AND(2 &lt;= RisklevelFinanceIAL, RisklevelFinanceIAL &lt;= 4),
            AND(2 &lt;= RisklevelLossIAL, RisklevelLossIAL &lt;= 4),
            AND(2 &lt;= RisklevelLeakIAL, RisklevelLeakIAL &lt;= 4),
            AND(2 &lt;= RisklevelLawIAL, RisklevelLawIAL &lt;= 4)
          ),
          2,
          IF(
            OR(
              RisklevelConIAL = 1,
              RisklevelLeakIAL = 1,
              RisklevelSafetyIAL = 1,
              RisklevelLawIAL = 1
            ),
            2,
            1
          )
        )
      )
    ),
    1
  ),
  1
  )
)</f>
        <v>ยังตอบคำถามไม่ครบ</v>
      </c>
      <c r="G4" s="67"/>
      <c r="H4" s="194" t="s">
        <v>106</v>
      </c>
      <c r="I4" s="197" t="str">
        <f>IF(OR(ISBLANK(needPersonalInfo),
      ISBLANK(needRegistration)
      ),
     "ยังตอบคำถามไม่ครบ",
        IF(needPersonalInfo = "ใช่",
         IF(
          OR(
            needRegistration = "ใช่",
            needRegistration = "ไม่แน่ใจ"
             ),
          IF(
           OR(
            ImpactlevelConIAL &gt;= 6,
            ImpactlevelFinanceIAL&gt;= 6,
            ImpactlevelLossIAL &gt;= 6,
            ImpactlevelLeakIAL &gt;= 6,
            ImpactlevelSafetyIAL &gt;= 6,
            ImpactlevelLawIAL &gt;= 6
      ),
      3,
      IF(
        AND(2 &lt;= ImpactlevelSafetyIAL, ImpactlevelSafetyIAL &lt;= 4),
        3,
        IF(
          OR(
            AND(2 &lt;= ImpactlevelConIAL, ImpactlevelConIAL &lt;= 4),
            AND(2 &lt;= ImpactlevelFinanceIAL, ImpactlevelFinanceIAL &lt;= 4),
            AND(2 &lt;= ImpactlevelLossIAL, ImpactlevelLossIAL &lt;= 4),
            AND(2 &lt;= ImpactlevelLeakIAL, ImpactlevelLeakIAL &lt;= 4),
            AND(2 &lt;= ImpactlevelLawIAL, ImpactlevelLawIAL &lt;= 4)
          ),
          2,
          IF(
            OR(
              ImpactlevelConIAL = 1,
              ImpactlevelLeakIAL = 1,
              ImpactlevelSafetyIAL = 1,
              ImpactlevelLawIAL = 1
            ),
            2,
            1
          )
        )
      )
    ),
    1
  ),
  "ไม่จำเป็นต้องใช้ IAL"
  )
)</f>
        <v>ยังตอบคำถามไม่ครบ</v>
      </c>
      <c r="J4" s="79"/>
      <c r="K4" s="79"/>
      <c r="L4" s="88"/>
      <c r="M4" s="79"/>
      <c r="N4" s="79"/>
      <c r="O4" s="79"/>
      <c r="P4" s="79"/>
      <c r="Q4" s="79"/>
      <c r="R4" s="79"/>
      <c r="S4" s="79"/>
      <c r="T4" s="124"/>
      <c r="U4" s="76"/>
      <c r="V4" s="76"/>
      <c r="W4" s="63"/>
      <c r="X4" s="63"/>
      <c r="Y4" s="63"/>
      <c r="Z4" s="63"/>
      <c r="AA4" s="63"/>
      <c r="AB4" s="63"/>
      <c r="AC4" s="63"/>
      <c r="AD4" s="63"/>
      <c r="AH4" s="79"/>
      <c r="AI4" s="79"/>
      <c r="AJ4" s="79"/>
      <c r="AK4" s="79"/>
      <c r="AL4" s="79"/>
      <c r="AM4" s="79"/>
      <c r="AN4" s="79"/>
      <c r="AO4" s="79"/>
      <c r="AP4" s="79"/>
      <c r="AQ4" s="124"/>
      <c r="AR4" s="76"/>
      <c r="AS4" s="76"/>
      <c r="AT4" s="76"/>
    </row>
    <row r="5" spans="1:46" x14ac:dyDescent="0.3">
      <c r="A5" s="250">
        <v>2</v>
      </c>
      <c r="B5" s="258" t="s">
        <v>107</v>
      </c>
      <c r="C5" s="98"/>
      <c r="E5" s="195" t="s">
        <v>99</v>
      </c>
      <c r="F5" s="198" t="str">
        <f>IF(ISBLANK(isAccessingPersonalInfo),"ยังตอบคำถามไม่ครบ",
  IF(
    OR(
      RisklevelConAAL &gt;= 6,
      RisklevelFinanceAAL &gt;= 6,
      RisklevelLossAAL &gt;= 6,
      RisklevelLeakAAL &gt;= 6,
      RisklevelSafetyAAL &gt;= 6,
      RisklevelLawAAL &gt;= 6
    ),
    3,
    IF(
      AND(2 &lt;= RisklevelSafetyAAL, RisklevelSafetyAAL &lt;= 4),
      3,
      IF(
        OR(
          AND(2 &lt;= RisklevelConAAL, RisklevelConAAL &lt;= 4),
          AND(2 &lt;= RisklevelFinanceAAL, RisklevelFinanceAAL &lt;= 4),
          AND(2 &lt;= RisklevelLossAAL,RisklevelLossAAL &lt;= 4),
          AND(2 &lt;= RisklevelLeakAAL,RisklevelLeakAAL &lt;= 4),
          AND(2 &lt;= RisklevelLawAAL,RisklevelLawAAL &lt;= 4)
        ),
        2,
        IF(
          OR(
            RisklevelConAAL = 1,
            RisklevelLeakAAL = 1,
            RisklevelSafetyAAL = 1,
            RisklevelLawAAL = 1
          ),
          2,
          IF(
            isAccessingPersonalInfo = "ใช่",
            2,
            1
          )
        )
      )
    )
  )
)</f>
        <v>ยังตอบคำถามไม่ครบ</v>
      </c>
      <c r="G5" s="67"/>
      <c r="H5" s="195" t="s">
        <v>99</v>
      </c>
      <c r="I5" s="198" t="str">
        <f>IF(ISBLANK(isAccessingPersonalInfo),
    "ยังตอบคำถามไม่ครบ",
    IF(OR(
        ImpactlevelConAAL &gt;= 6,
        ImpactlevelFinanceAAL &gt;= 6,
        ImpactlevelLossAAL &gt;= 6,
        ImpactlevelLeakAAL &gt;= 6,
        ImpactlevelSafetyAAL &gt;= 6,
        ImpactlevelLawAAL &gt;= 6
    ),
    3,
        IF(
            AND(2 &lt;= ImpactlevelSafetyAAL, ImpactlevelSafetyAAL&lt;= 4),
        3,
            IF(OR(
                AND(2 &lt;= ImpactlevelConAAL, ImpactlevelConAAL &lt;= 4),
                AND(2 &lt;= ImpactlevelFinanceAAL, ImpactlevelFinanceAAL &lt;= 4),
                AND(2 &lt;= ImpactlevelLossAAL, ImpactlevelLossAAL &lt;= 4),
                AND(2 &lt;= ImpactlevelLeakAAL, ImpactlevelLeakAAL &lt;= 4),
                AND(2 &lt;= ImpactlevelLawAAL, ImpactlevelLawAAL &lt;= 4)
            ),
            2,
                IF(OR(
                    ImpactlevelConAAL = 1,
                    ImpactlevelLeakAAL = 1,
                    ImpactlevelSafetyAAL = 1,
                    ImpactlevelLawAAL = 1
                ),
                2,
                    IF(
                        isAccessingPersonalInfo = "ใช่",
                    2,
                    1
                    )
                )
            )
        )
    )
)</f>
        <v>ยังตอบคำถามไม่ครบ</v>
      </c>
      <c r="J5" s="79"/>
      <c r="L5" s="88"/>
      <c r="M5" s="79"/>
      <c r="N5" s="79"/>
      <c r="O5" s="79"/>
      <c r="P5" s="79"/>
      <c r="Q5" s="79"/>
      <c r="R5" s="79"/>
      <c r="S5" s="79"/>
      <c r="T5" s="124"/>
      <c r="U5" s="76"/>
      <c r="V5" s="76"/>
      <c r="W5" s="63"/>
      <c r="X5" s="63"/>
      <c r="Y5" s="63"/>
      <c r="Z5" s="63"/>
      <c r="AA5" s="63"/>
      <c r="AB5" s="63"/>
      <c r="AC5" s="63"/>
      <c r="AD5" s="63"/>
      <c r="AH5" s="79"/>
      <c r="AI5" s="79"/>
      <c r="AJ5" s="79"/>
      <c r="AK5" s="79"/>
      <c r="AL5" s="79"/>
      <c r="AM5" s="79"/>
      <c r="AN5" s="79"/>
      <c r="AO5" s="79"/>
      <c r="AP5" s="79"/>
      <c r="AQ5" s="124"/>
      <c r="AR5" s="76"/>
      <c r="AS5" s="76"/>
      <c r="AT5" s="76"/>
    </row>
    <row r="6" spans="1:46" x14ac:dyDescent="0.3">
      <c r="A6" s="250">
        <v>3</v>
      </c>
      <c r="B6" s="258" t="s">
        <v>108</v>
      </c>
      <c r="C6" s="98"/>
      <c r="E6" s="196" t="s">
        <v>100</v>
      </c>
      <c r="F6" s="199" t="str">
        <f>IF(
  ISBLANK(isFederated),
  "ยังตอบคำถามไม่ครบ",
  IF(
    isFederated = "ไม่ใช่",
    "ไม่เกี่ยวข้องกับบริการ",
    IF(
      ISBLANK(isInfoAssertion),
      "ยังตอบคำถามไม่ครบ",
      IF(
        OR(
          RisklevelConFAL &gt;= 6,
          RisklevelFinanceFAL &gt;= 6,
          RisklevelLossFAL &gt;= 6,
          RisklevelLeakFAL &gt;= 6,
          RisklevelSafetyFAL &gt;= 6,
          RisklevelLawFAL &gt;= 6
        ),
        3,
        IF(
          AND(2 &lt;= RisklevelSafetyFAL, RisklevelSafetyFAL &lt;= 4),
          3,
          IF(
            OR(
              AND(2 &lt;= RisklevelConFAL, RisklevelConFAL &lt;= 4),
              AND(2 &lt;= RisklevelFinanceFAL, RisklevelFinanceFAL &lt;= 4),
              AND(2 &lt;= RisklevelLossFAL, RisklevelLossFAL &lt;= 4),
              AND(2 &lt;= RisklevelLeakFAL, RisklevelLeakFAL &lt;= 4),
              AND(2 &lt;= RisklevelLawFAL, RisklevelLawFAL &lt;= 4)
            ),
            2,
            IF(
              OR(
                RisklevelConFAL = 1,
                RisklevelLeakFAL = 1,
                RisklevelSafetyFAL = 1,
                RisklevelLawFAL = 1
              ),
              2,
              IF(
                isInfoAssertion="ใช่",
                2,
                IF(
                  ISBLANK(isFrontChannel),
                  "ยังตอบคำถามไม่ครบ",
                  IF(
                    isFrontChannel = "ใช่",
                    2,
                    1
                  )
                )
              )
            )
          )
        )
      )
    )
  )
)</f>
        <v>ยังตอบคำถามไม่ครบ</v>
      </c>
      <c r="G6" s="90"/>
      <c r="H6" s="200" t="s">
        <v>100</v>
      </c>
      <c r="I6" s="199" t="str">
        <f>IF(
  ISBLANK(isFederated),
  "ยังตอบคำถามไม่ครบ",
  IF(
    isFederated = "ไม่ใช่",
    "ไม่เกี่ยวข้องกับบริการ",
    IF(
      ISBLANK(isInfoAssertion),
      "ยังตอบคำถามไม่ครบ",
      IF(
        OR(
          ImpactlevelConFAL &gt;= 6,
          ImpactlevelFinanceFAL &gt;= 6,
          ImpactlevelLossFAL &gt;= 6,
          ImpactlevelLeakFAL &gt;= 6,
          ImpactlevelSafetyFAL &gt;= 6,
          ImpactlevelLawFAL &gt;= 6
        ),
        3,
        IF(
          AND(2 &lt;= ImpactlevelSafetyFAL, ImpactlevelSafetyFAL &lt;= 4),
          3,
          IF(
            OR(
              AND(2 &lt;= ImpactlevelConFAL, ImpactlevelConFAL &lt;= 4),
              AND(2 &lt;= ImpactlevelFinanceFAL, ImpactlevelFinanceFAL &lt;= 4),
              AND(2 &lt;= ImpactlevelLossFAL, ImpactlevelLossFAL &lt;= 4),
              AND(2 &lt;= ImpactlevelLeakFAL, ImpactlevelLeakFAL &lt;= 4),
              AND(2 &lt;= ImpactlevelLawFAL, ImpactlevelLawFAL &lt;= 4)
            ),
            2,
            IF(
              OR(
                ImpactlevelConFAL = 1,
                ImpactlevelLeakFAL = 1,
                ImpactlevelSafetyFAL = 1,
                ImpactlevelLawFAL = 1
              ),
              2,
              IF(
                isInfoAssertion="ใช่",
                2,
                IF(
                  ISBLANK(isFrontChannel),
                  "ยังตอบคำถามไม่ครบ",
                  IF(
                    isFrontChannel = "ใช่",
                    2,
                    1
                  )
                )
              )
            )
          )
        )
      )
    )
  )
)</f>
        <v>ยังตอบคำถามไม่ครบ</v>
      </c>
      <c r="J6" s="79"/>
      <c r="K6" s="79"/>
      <c r="L6" s="88"/>
      <c r="M6" s="79"/>
      <c r="N6" s="79"/>
      <c r="O6" s="79"/>
      <c r="P6" s="79"/>
      <c r="Q6" s="79"/>
      <c r="R6" s="79"/>
      <c r="S6" s="79"/>
      <c r="T6" s="124"/>
      <c r="U6" s="76"/>
      <c r="V6" s="76"/>
      <c r="W6" s="63"/>
      <c r="X6" s="63"/>
      <c r="Y6" s="63"/>
      <c r="Z6" s="63"/>
      <c r="AA6" s="63"/>
      <c r="AB6" s="63"/>
      <c r="AC6" s="63"/>
      <c r="AD6" s="63"/>
      <c r="AH6" s="79"/>
      <c r="AI6" s="79"/>
      <c r="AJ6" s="79"/>
      <c r="AK6" s="79"/>
      <c r="AL6" s="79"/>
      <c r="AM6" s="79"/>
      <c r="AN6" s="79"/>
      <c r="AO6" s="79"/>
      <c r="AP6" s="79"/>
      <c r="AQ6" s="124"/>
      <c r="AR6" s="76"/>
      <c r="AS6" s="76"/>
      <c r="AT6" s="76"/>
    </row>
    <row r="7" spans="1:46" x14ac:dyDescent="0.3">
      <c r="A7" s="250">
        <v>4</v>
      </c>
      <c r="B7" s="259" t="s">
        <v>109</v>
      </c>
      <c r="C7" s="98"/>
      <c r="E7" s="67"/>
      <c r="F7" s="67"/>
      <c r="G7" s="6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63"/>
      <c r="X7" s="63"/>
      <c r="Y7" s="63"/>
      <c r="Z7" s="63"/>
      <c r="AA7" s="63"/>
      <c r="AB7" s="63"/>
      <c r="AC7" s="63"/>
      <c r="AD7" s="63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6"/>
    </row>
    <row r="8" spans="1:46" x14ac:dyDescent="0.3">
      <c r="A8" s="250">
        <v>5</v>
      </c>
      <c r="B8" s="260" t="s">
        <v>110</v>
      </c>
      <c r="C8" s="98"/>
      <c r="G8" s="80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24"/>
      <c r="U8" s="76"/>
      <c r="V8" s="76"/>
      <c r="W8" s="63"/>
      <c r="X8" s="63"/>
      <c r="Y8" s="63"/>
      <c r="Z8" s="63"/>
      <c r="AA8" s="63"/>
      <c r="AB8" s="63"/>
      <c r="AC8" s="63"/>
      <c r="AD8" s="63"/>
      <c r="AH8" s="79"/>
      <c r="AI8" s="79"/>
      <c r="AJ8" s="79"/>
      <c r="AK8" s="79"/>
      <c r="AL8" s="79"/>
      <c r="AM8" s="79"/>
      <c r="AN8" s="79"/>
      <c r="AO8" s="79"/>
      <c r="AP8" s="79"/>
      <c r="AQ8" s="124"/>
      <c r="AR8" s="76"/>
      <c r="AS8" s="76"/>
      <c r="AT8" s="76"/>
    </row>
    <row r="9" spans="1:46" x14ac:dyDescent="0.3">
      <c r="A9" s="250">
        <v>6</v>
      </c>
      <c r="B9" s="258" t="s">
        <v>111</v>
      </c>
      <c r="C9" s="98"/>
      <c r="G9" s="80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124"/>
      <c r="U9" s="76"/>
      <c r="V9" s="76"/>
      <c r="W9" s="63"/>
      <c r="X9" s="63"/>
      <c r="Y9" s="63"/>
      <c r="Z9" s="63"/>
      <c r="AA9" s="63"/>
      <c r="AB9" s="63"/>
      <c r="AC9" s="63"/>
      <c r="AD9" s="63"/>
      <c r="AH9" s="79"/>
      <c r="AI9" s="79"/>
      <c r="AJ9" s="79"/>
      <c r="AK9" s="79"/>
      <c r="AL9" s="79"/>
      <c r="AM9" s="79"/>
      <c r="AN9" s="79"/>
      <c r="AO9" s="79"/>
      <c r="AP9" s="79"/>
      <c r="AQ9" s="124"/>
      <c r="AR9" s="76"/>
      <c r="AS9" s="76"/>
      <c r="AT9" s="76"/>
    </row>
    <row r="10" spans="1:46" x14ac:dyDescent="0.3">
      <c r="A10" s="67" t="s">
        <v>112</v>
      </c>
      <c r="B10" s="72" t="s">
        <v>113</v>
      </c>
      <c r="C10" s="67"/>
      <c r="G10" s="80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6"/>
      <c r="V10" s="76"/>
      <c r="W10" s="63"/>
      <c r="X10" s="63"/>
      <c r="Y10" s="63"/>
      <c r="Z10" s="63"/>
      <c r="AA10" s="63"/>
      <c r="AB10" s="63"/>
      <c r="AC10" s="63"/>
      <c r="AD10" s="63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6"/>
      <c r="AS10" s="76"/>
      <c r="AT10" s="76"/>
    </row>
    <row r="11" spans="1:46" x14ac:dyDescent="0.3">
      <c r="A11" s="125" t="s">
        <v>114</v>
      </c>
      <c r="B11" s="126"/>
      <c r="C11" s="127"/>
      <c r="G11" s="80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6"/>
      <c r="V11" s="76"/>
      <c r="W11" s="63"/>
      <c r="X11" s="63"/>
      <c r="Y11" s="63"/>
      <c r="Z11" s="63"/>
      <c r="AA11" s="63"/>
      <c r="AB11" s="63"/>
      <c r="AC11" s="63"/>
      <c r="AD11" s="63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6"/>
      <c r="AS11" s="76"/>
      <c r="AT11" s="76"/>
    </row>
    <row r="12" spans="1:46" x14ac:dyDescent="0.3">
      <c r="A12" s="328" t="s">
        <v>115</v>
      </c>
      <c r="B12" s="328"/>
      <c r="C12" s="328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6"/>
      <c r="V12" s="76"/>
      <c r="W12" s="63"/>
      <c r="X12" s="63"/>
      <c r="Y12" s="63"/>
      <c r="Z12" s="63"/>
      <c r="AA12" s="63"/>
      <c r="AB12" s="63"/>
      <c r="AC12" s="63"/>
      <c r="AD12" s="63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6"/>
      <c r="AS12" s="76"/>
      <c r="AT12" s="76"/>
    </row>
    <row r="13" spans="1:46" x14ac:dyDescent="0.3">
      <c r="A13" s="67"/>
      <c r="B13" s="72"/>
      <c r="C13" s="67"/>
      <c r="E13" s="128"/>
      <c r="F13" s="129"/>
      <c r="G13" s="80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6"/>
      <c r="V13" s="76"/>
      <c r="W13" s="63"/>
      <c r="X13" s="63"/>
      <c r="Y13" s="63"/>
      <c r="Z13" s="63"/>
      <c r="AA13" s="63"/>
      <c r="AB13" s="63"/>
      <c r="AC13" s="63"/>
      <c r="AD13" s="63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6"/>
      <c r="AS13" s="76"/>
      <c r="AT13" s="76"/>
    </row>
    <row r="14" spans="1:46" x14ac:dyDescent="0.3">
      <c r="A14" s="67"/>
      <c r="C14" s="67"/>
      <c r="E14" s="76"/>
      <c r="F14" s="80"/>
      <c r="G14" s="80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124"/>
      <c r="U14" s="76"/>
      <c r="V14" s="76"/>
      <c r="W14" s="63"/>
      <c r="X14" s="63"/>
      <c r="Y14" s="63"/>
      <c r="Z14" s="63"/>
      <c r="AA14" s="63"/>
      <c r="AB14" s="63"/>
      <c r="AC14" s="63"/>
      <c r="AD14" s="63"/>
      <c r="AH14" s="79"/>
      <c r="AI14" s="79"/>
      <c r="AJ14" s="79"/>
      <c r="AK14" s="79"/>
      <c r="AL14" s="79"/>
      <c r="AM14" s="79"/>
      <c r="AN14" s="79"/>
      <c r="AO14" s="79"/>
      <c r="AP14" s="79"/>
      <c r="AQ14" s="124"/>
      <c r="AR14" s="76"/>
      <c r="AS14" s="76"/>
      <c r="AT14" s="76"/>
    </row>
    <row r="15" spans="1:46" x14ac:dyDescent="0.3">
      <c r="H15" s="80"/>
      <c r="I15" s="80"/>
      <c r="J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</row>
    <row r="16" spans="1:46" x14ac:dyDescent="0.3">
      <c r="H16" s="64" t="s">
        <v>116</v>
      </c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</row>
    <row r="17" spans="1:4" x14ac:dyDescent="0.3">
      <c r="B17" s="63"/>
      <c r="C17" s="63"/>
      <c r="D17" s="82"/>
    </row>
    <row r="18" spans="1:4" x14ac:dyDescent="0.3">
      <c r="A18" s="72"/>
      <c r="B18" s="72"/>
      <c r="C18" s="72"/>
      <c r="D18" s="323"/>
    </row>
    <row r="19" spans="1:4" x14ac:dyDescent="0.3">
      <c r="A19" s="72"/>
      <c r="B19" s="72"/>
      <c r="C19" s="72"/>
      <c r="D19" s="323"/>
    </row>
    <row r="21" spans="1:4" x14ac:dyDescent="0.3">
      <c r="D21" s="323"/>
    </row>
    <row r="22" spans="1:4" x14ac:dyDescent="0.3">
      <c r="B22" s="130"/>
      <c r="D22" s="323"/>
    </row>
    <row r="23" spans="1:4" x14ac:dyDescent="0.3">
      <c r="C23" s="82"/>
      <c r="D23" s="323"/>
    </row>
    <row r="24" spans="1:4" x14ac:dyDescent="0.3">
      <c r="B24" s="130"/>
      <c r="D24" s="323"/>
    </row>
    <row r="25" spans="1:4" x14ac:dyDescent="0.3">
      <c r="D25" s="323"/>
    </row>
    <row r="28" spans="1:4" x14ac:dyDescent="0.3">
      <c r="B28" s="327"/>
      <c r="C28" s="327"/>
      <c r="D28" s="82"/>
    </row>
    <row r="29" spans="1:4" x14ac:dyDescent="0.3">
      <c r="B29" s="323"/>
      <c r="C29" s="323"/>
      <c r="D29" s="323"/>
    </row>
    <row r="30" spans="1:4" x14ac:dyDescent="0.3">
      <c r="D30" s="323"/>
    </row>
    <row r="31" spans="1:4" x14ac:dyDescent="0.3">
      <c r="B31" s="130"/>
      <c r="D31" s="323"/>
    </row>
    <row r="32" spans="1:4" x14ac:dyDescent="0.3">
      <c r="D32" s="323"/>
    </row>
    <row r="33" spans="2:4" x14ac:dyDescent="0.3">
      <c r="B33" s="130"/>
      <c r="D33" s="323"/>
    </row>
    <row r="34" spans="2:4" x14ac:dyDescent="0.3">
      <c r="D34" s="323"/>
    </row>
    <row r="37" spans="2:4" x14ac:dyDescent="0.3">
      <c r="B37" s="327"/>
      <c r="C37" s="327"/>
      <c r="D37" s="82"/>
    </row>
    <row r="39" spans="2:4" x14ac:dyDescent="0.3">
      <c r="B39" s="323"/>
      <c r="C39" s="323"/>
      <c r="D39" s="323"/>
    </row>
    <row r="40" spans="2:4" x14ac:dyDescent="0.3">
      <c r="D40" s="323"/>
    </row>
    <row r="41" spans="2:4" x14ac:dyDescent="0.3">
      <c r="B41" s="130"/>
      <c r="D41" s="323"/>
    </row>
    <row r="42" spans="2:4" x14ac:dyDescent="0.3">
      <c r="D42" s="323"/>
    </row>
    <row r="43" spans="2:4" x14ac:dyDescent="0.3">
      <c r="B43" s="130"/>
      <c r="D43" s="323"/>
    </row>
    <row r="44" spans="2:4" x14ac:dyDescent="0.3">
      <c r="D44" s="323"/>
    </row>
    <row r="45" spans="2:4" x14ac:dyDescent="0.3">
      <c r="D45" s="323"/>
    </row>
  </sheetData>
  <sheetProtection algorithmName="SHA-512" hashValue="JyNlsWR0n+Y1ZMTIUxz5EA9pWrTcmPi0YxLlZXfYRIW/Iyw4MNfAUF6j6VndZnqfNvxily38eQRxicg6wULeWQ==" saltValue="4JoJwZBqeC4M5gwQNHGBbA==" spinCount="100000" sheet="1" selectLockedCells="1"/>
  <mergeCells count="15">
    <mergeCell ref="D40:D45"/>
    <mergeCell ref="A3:C3"/>
    <mergeCell ref="B37:C37"/>
    <mergeCell ref="B39:D39"/>
    <mergeCell ref="B28:C28"/>
    <mergeCell ref="B29:D29"/>
    <mergeCell ref="D18:D19"/>
    <mergeCell ref="D21:D25"/>
    <mergeCell ref="D30:D34"/>
    <mergeCell ref="A12:C12"/>
    <mergeCell ref="L1:O1"/>
    <mergeCell ref="E3:F3"/>
    <mergeCell ref="A1:C1"/>
    <mergeCell ref="H1:J1"/>
    <mergeCell ref="H3:I3"/>
  </mergeCells>
  <conditionalFormatting sqref="C8">
    <cfRule type="expression" dxfId="75" priority="2">
      <formula>isFederated="ไม่ใช่"</formula>
    </cfRule>
  </conditionalFormatting>
  <conditionalFormatting sqref="C9">
    <cfRule type="expression" dxfId="74" priority="1">
      <formula>isFederated="ไม่ใช่"</formula>
    </cfRule>
    <cfRule type="expression" dxfId="73" priority="3">
      <formula>isInfoAssertion="ใช่"</formula>
    </cfRule>
  </conditionalFormatting>
  <dataValidations count="2">
    <dataValidation type="list" allowBlank="1" showInputMessage="1" showErrorMessage="1" sqref="C23 C4:C9" xr:uid="{CA5393E7-AC38-B04D-9467-A784237500FA}">
      <formula1>"ใช่, ไม่ใช่"</formula1>
    </dataValidation>
    <dataValidation type="list" allowBlank="1" showInputMessage="1" showErrorMessage="1" sqref="C8:C9" xr:uid="{4E2FEF9C-CA82-184B-A6D2-D37935287615}">
      <formula1>"ใช่, ไม่ใช่, ไม่รู้"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0434-1E5C-9F4C-B063-8A07B84EC4ED}">
  <sheetPr codeName="Sheet5"/>
  <dimension ref="B1:AE19"/>
  <sheetViews>
    <sheetView showGridLines="0" zoomScale="50" zoomScaleNormal="50" workbookViewId="0">
      <selection activeCell="C14" sqref="C14"/>
    </sheetView>
  </sheetViews>
  <sheetFormatPr defaultColWidth="11" defaultRowHeight="25.8" x14ac:dyDescent="0.5"/>
  <cols>
    <col min="1" max="1" width="11" style="10"/>
    <col min="2" max="2" width="52.81640625" style="10" customWidth="1"/>
    <col min="3" max="5" width="45.81640625" style="10" customWidth="1"/>
    <col min="6" max="6" width="4.453125" style="10" customWidth="1"/>
    <col min="7" max="9" width="52.81640625" style="10" customWidth="1"/>
    <col min="10" max="10" width="80.453125" style="10" customWidth="1"/>
    <col min="11" max="11" width="37.453125" style="10" bestFit="1" customWidth="1"/>
    <col min="12" max="12" width="37.1796875" style="10" bestFit="1" customWidth="1"/>
    <col min="13" max="13" width="52.81640625" style="10" bestFit="1" customWidth="1"/>
    <col min="14" max="20" width="11" style="10"/>
    <col min="21" max="21" width="49.81640625" style="10" customWidth="1"/>
    <col min="22" max="22" width="38.1796875" style="10" customWidth="1"/>
    <col min="23" max="23" width="35.36328125" style="10" customWidth="1"/>
    <col min="24" max="24" width="41.1796875" style="10" customWidth="1"/>
    <col min="25" max="25" width="7.6328125" style="10" customWidth="1"/>
    <col min="26" max="26" width="39.6328125" style="10" customWidth="1"/>
    <col min="27" max="27" width="43.453125" style="10" customWidth="1"/>
    <col min="28" max="28" width="71.81640625" style="10" customWidth="1"/>
    <col min="29" max="16384" width="11" style="10"/>
  </cols>
  <sheetData>
    <row r="1" spans="2:31" ht="67.95" customHeight="1" x14ac:dyDescent="0.5">
      <c r="B1" s="9"/>
      <c r="G1" s="9"/>
      <c r="H1" s="9"/>
      <c r="I1" s="9"/>
      <c r="J1" s="9"/>
      <c r="K1" s="9"/>
      <c r="L1" s="9"/>
      <c r="M1" s="9"/>
    </row>
    <row r="2" spans="2:31" ht="66" customHeight="1" x14ac:dyDescent="0.5">
      <c r="B2" s="331" t="s">
        <v>77</v>
      </c>
      <c r="C2" s="344" t="s">
        <v>316</v>
      </c>
      <c r="D2" s="344"/>
      <c r="E2" s="344"/>
      <c r="F2" s="336"/>
      <c r="G2" s="333" t="s">
        <v>117</v>
      </c>
      <c r="H2" s="334"/>
      <c r="I2" s="335"/>
      <c r="J2" s="11"/>
      <c r="K2" s="329"/>
      <c r="L2" s="329"/>
      <c r="M2" s="329"/>
      <c r="U2" s="329"/>
      <c r="V2" s="329"/>
      <c r="W2" s="329"/>
      <c r="X2" s="329"/>
      <c r="Y2" s="330"/>
      <c r="Z2" s="329"/>
      <c r="AA2" s="329"/>
      <c r="AB2" s="329"/>
      <c r="AC2" s="12"/>
      <c r="AD2" s="12"/>
      <c r="AE2" s="12"/>
    </row>
    <row r="3" spans="2:31" ht="112.95" customHeight="1" x14ac:dyDescent="0.5">
      <c r="B3" s="332"/>
      <c r="C3" s="201" t="s">
        <v>78</v>
      </c>
      <c r="D3" s="201" t="s">
        <v>79</v>
      </c>
      <c r="E3" s="201" t="s">
        <v>118</v>
      </c>
      <c r="F3" s="337"/>
      <c r="G3" s="201" t="s">
        <v>85</v>
      </c>
      <c r="H3" s="201" t="s">
        <v>84</v>
      </c>
      <c r="I3" s="201" t="s">
        <v>90</v>
      </c>
      <c r="J3" s="11"/>
      <c r="K3" s="11"/>
      <c r="L3" s="11"/>
      <c r="M3" s="11"/>
      <c r="U3" s="329"/>
      <c r="V3" s="11"/>
      <c r="W3" s="11"/>
      <c r="X3" s="11"/>
      <c r="Y3" s="330"/>
      <c r="Z3" s="11"/>
      <c r="AA3" s="11"/>
      <c r="AB3" s="11"/>
      <c r="AC3" s="12"/>
      <c r="AD3" s="12"/>
      <c r="AE3" s="12"/>
    </row>
    <row r="4" spans="2:31" ht="135" customHeight="1" x14ac:dyDescent="0.5">
      <c r="B4" s="203" t="s">
        <v>119</v>
      </c>
      <c r="C4" s="13">
        <f>ImpactlevelConIAL</f>
        <v>0</v>
      </c>
      <c r="D4" s="13">
        <f>ImpactlevelConAAL</f>
        <v>0</v>
      </c>
      <c r="E4" s="13">
        <f>ImpactlevelConFAL</f>
        <v>0</v>
      </c>
      <c r="F4" s="337"/>
      <c r="G4" s="205" t="s">
        <v>120</v>
      </c>
      <c r="H4" s="205" t="s">
        <v>121</v>
      </c>
      <c r="I4" s="205" t="s">
        <v>122</v>
      </c>
      <c r="J4" s="14"/>
      <c r="K4" s="14"/>
      <c r="L4" s="14"/>
      <c r="M4" s="14"/>
      <c r="U4" s="15"/>
      <c r="V4" s="14"/>
      <c r="W4" s="14"/>
      <c r="X4" s="14"/>
      <c r="Y4" s="330"/>
      <c r="Z4" s="16"/>
      <c r="AA4" s="16"/>
      <c r="AB4" s="16"/>
      <c r="AC4" s="12"/>
      <c r="AD4" s="12"/>
      <c r="AE4" s="12"/>
    </row>
    <row r="5" spans="2:31" ht="135" customHeight="1" x14ac:dyDescent="0.5">
      <c r="B5" s="204" t="s">
        <v>87</v>
      </c>
      <c r="C5" s="13">
        <f>ImpactlevelFinanceIAL</f>
        <v>0</v>
      </c>
      <c r="D5" s="13">
        <f>ImpactlevelFinanceAAL</f>
        <v>0</v>
      </c>
      <c r="E5" s="13">
        <f>ImpactlevelFinanceFAL</f>
        <v>0</v>
      </c>
      <c r="F5" s="337"/>
      <c r="G5" s="205" t="s">
        <v>123</v>
      </c>
      <c r="H5" s="205" t="s">
        <v>124</v>
      </c>
      <c r="I5" s="205" t="s">
        <v>125</v>
      </c>
      <c r="J5" s="14"/>
      <c r="K5" s="14"/>
      <c r="L5" s="14"/>
      <c r="M5" s="14"/>
      <c r="U5" s="7"/>
      <c r="V5" s="14"/>
      <c r="W5" s="14"/>
      <c r="X5" s="14"/>
      <c r="Y5" s="330"/>
      <c r="Z5" s="16"/>
      <c r="AA5" s="16"/>
      <c r="AB5" s="16"/>
      <c r="AC5" s="12"/>
      <c r="AD5" s="12"/>
      <c r="AE5" s="12"/>
    </row>
    <row r="6" spans="2:31" ht="135" customHeight="1" x14ac:dyDescent="0.5">
      <c r="B6" s="203" t="s">
        <v>89</v>
      </c>
      <c r="C6" s="13">
        <f>ImpactlevelLossIAL</f>
        <v>0</v>
      </c>
      <c r="D6" s="13">
        <f>ImpactlevelLossAAL</f>
        <v>0</v>
      </c>
      <c r="E6" s="13">
        <f>ImpactlevelLossFAL</f>
        <v>0</v>
      </c>
      <c r="F6" s="337"/>
      <c r="G6" s="205" t="s">
        <v>126</v>
      </c>
      <c r="H6" s="205" t="s">
        <v>127</v>
      </c>
      <c r="I6" s="205" t="s">
        <v>128</v>
      </c>
      <c r="J6" s="14"/>
      <c r="K6" s="14"/>
      <c r="L6" s="14"/>
      <c r="M6" s="14"/>
      <c r="U6" s="15"/>
      <c r="V6" s="14"/>
      <c r="W6" s="14"/>
      <c r="X6" s="14"/>
      <c r="Y6" s="330"/>
      <c r="Z6" s="16"/>
      <c r="AA6" s="16"/>
      <c r="AB6" s="16"/>
      <c r="AC6" s="12"/>
      <c r="AD6" s="12"/>
      <c r="AE6" s="12"/>
    </row>
    <row r="7" spans="2:31" ht="135" customHeight="1" x14ac:dyDescent="0.5">
      <c r="B7" s="203" t="s">
        <v>129</v>
      </c>
      <c r="C7" s="13">
        <f>ImpactlevelLeakIAL</f>
        <v>0</v>
      </c>
      <c r="D7" s="13">
        <f>ImpactlevelLeakAAL</f>
        <v>0</v>
      </c>
      <c r="E7" s="13">
        <f>ImpactlevelLeakFAL</f>
        <v>0</v>
      </c>
      <c r="F7" s="337"/>
      <c r="G7" s="205" t="s">
        <v>130</v>
      </c>
      <c r="H7" s="205" t="s">
        <v>131</v>
      </c>
      <c r="I7" s="205" t="s">
        <v>132</v>
      </c>
      <c r="J7" s="14"/>
      <c r="K7" s="14"/>
      <c r="L7" s="14"/>
      <c r="M7" s="14"/>
      <c r="U7" s="15"/>
      <c r="V7" s="14"/>
      <c r="W7" s="14"/>
      <c r="X7" s="14"/>
      <c r="Y7" s="330"/>
      <c r="Z7" s="16"/>
      <c r="AA7" s="16"/>
      <c r="AB7" s="16"/>
      <c r="AC7" s="12"/>
      <c r="AD7" s="12"/>
      <c r="AE7" s="12"/>
    </row>
    <row r="8" spans="2:31" ht="135" customHeight="1" x14ac:dyDescent="0.5">
      <c r="B8" s="204" t="s">
        <v>133</v>
      </c>
      <c r="C8" s="13">
        <f>ImpactlevelSafetyIAL</f>
        <v>0</v>
      </c>
      <c r="D8" s="13">
        <f>ImpactlevelSafetyAAL</f>
        <v>0</v>
      </c>
      <c r="E8" s="13">
        <f>ImpactlevelSafetyFAL</f>
        <v>0</v>
      </c>
      <c r="F8" s="337"/>
      <c r="G8" s="205" t="s">
        <v>134</v>
      </c>
      <c r="H8" s="205" t="s">
        <v>135</v>
      </c>
      <c r="I8" s="205" t="s">
        <v>136</v>
      </c>
      <c r="J8" s="14"/>
      <c r="K8" s="14"/>
      <c r="L8" s="14"/>
      <c r="M8" s="14"/>
      <c r="U8" s="7"/>
      <c r="V8" s="14"/>
      <c r="W8" s="14"/>
      <c r="X8" s="14"/>
      <c r="Y8" s="330"/>
      <c r="Z8" s="16"/>
      <c r="AA8" s="16"/>
      <c r="AB8" s="16"/>
      <c r="AC8" s="12"/>
      <c r="AD8" s="12"/>
      <c r="AE8" s="12"/>
    </row>
    <row r="9" spans="2:31" ht="135" customHeight="1" x14ac:dyDescent="0.5">
      <c r="B9" s="203" t="s">
        <v>137</v>
      </c>
      <c r="C9" s="13">
        <f>ImpactlevelLawIAL</f>
        <v>0</v>
      </c>
      <c r="D9" s="13">
        <f>ImpactlevelLawAAL</f>
        <v>0</v>
      </c>
      <c r="E9" s="13">
        <f>ImpactlevelLawFAL</f>
        <v>0</v>
      </c>
      <c r="F9" s="338"/>
      <c r="G9" s="205" t="s">
        <v>138</v>
      </c>
      <c r="H9" s="205" t="s">
        <v>139</v>
      </c>
      <c r="I9" s="205" t="s">
        <v>140</v>
      </c>
      <c r="J9" s="14"/>
      <c r="K9" s="14"/>
      <c r="L9" s="14"/>
      <c r="M9" s="14"/>
      <c r="U9" s="15"/>
      <c r="V9" s="14"/>
      <c r="W9" s="14"/>
      <c r="X9" s="14"/>
      <c r="Y9" s="330"/>
      <c r="Z9" s="16"/>
      <c r="AA9" s="16"/>
      <c r="AB9" s="16"/>
      <c r="AC9" s="12"/>
      <c r="AD9" s="12"/>
      <c r="AE9" s="12"/>
    </row>
    <row r="10" spans="2:31" x14ac:dyDescent="0.5">
      <c r="J10" s="12"/>
      <c r="K10" s="12"/>
      <c r="L10" s="12"/>
      <c r="M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2:31" x14ac:dyDescent="0.5">
      <c r="J11" s="12"/>
      <c r="K11" s="12"/>
      <c r="L11" s="12"/>
      <c r="M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2:31" ht="66" customHeight="1" x14ac:dyDescent="0.8">
      <c r="B12" s="331" t="s">
        <v>77</v>
      </c>
      <c r="C12" s="344" t="s">
        <v>141</v>
      </c>
      <c r="D12" s="344"/>
      <c r="E12" s="344"/>
      <c r="F12" s="336"/>
      <c r="G12" s="341" t="s">
        <v>142</v>
      </c>
      <c r="H12" s="342"/>
      <c r="I12" s="342"/>
      <c r="J12" s="343"/>
      <c r="K12" s="12"/>
      <c r="L12" s="12"/>
      <c r="M12" s="12"/>
      <c r="U12" s="329"/>
      <c r="V12" s="329"/>
      <c r="W12" s="329"/>
      <c r="X12" s="329"/>
      <c r="Y12" s="330"/>
      <c r="Z12" s="330"/>
      <c r="AA12" s="330"/>
      <c r="AB12" s="330"/>
      <c r="AC12" s="330"/>
      <c r="AD12" s="330"/>
      <c r="AE12" s="330"/>
    </row>
    <row r="13" spans="2:31" ht="112.95" customHeight="1" x14ac:dyDescent="0.5">
      <c r="B13" s="332"/>
      <c r="C13" s="201" t="s">
        <v>78</v>
      </c>
      <c r="D13" s="201" t="s">
        <v>79</v>
      </c>
      <c r="E13" s="201" t="s">
        <v>118</v>
      </c>
      <c r="F13" s="337"/>
      <c r="G13" s="202" t="s">
        <v>143</v>
      </c>
      <c r="H13" s="202" t="s">
        <v>144</v>
      </c>
      <c r="I13" s="202" t="s">
        <v>145</v>
      </c>
      <c r="J13" s="202" t="s">
        <v>146</v>
      </c>
      <c r="K13" s="12"/>
      <c r="L13" s="12"/>
      <c r="M13" s="12"/>
      <c r="U13" s="329"/>
      <c r="V13" s="11"/>
      <c r="W13" s="11"/>
      <c r="X13" s="11"/>
      <c r="Y13" s="330"/>
      <c r="Z13" s="2"/>
      <c r="AA13" s="2"/>
      <c r="AB13" s="2"/>
      <c r="AC13" s="2"/>
      <c r="AD13" s="2"/>
      <c r="AE13" s="2"/>
    </row>
    <row r="14" spans="2:31" ht="135" customHeight="1" x14ac:dyDescent="0.55000000000000004">
      <c r="B14" s="203" t="s">
        <v>119</v>
      </c>
      <c r="C14" s="13">
        <f>RisklevelConIAL</f>
        <v>0</v>
      </c>
      <c r="D14" s="13">
        <f>RisklevelConAAL</f>
        <v>0</v>
      </c>
      <c r="E14" s="13">
        <f>RisklevelConFAL</f>
        <v>0</v>
      </c>
      <c r="F14" s="337"/>
      <c r="G14" s="345" t="s">
        <v>90</v>
      </c>
      <c r="H14" s="346" t="s">
        <v>147</v>
      </c>
      <c r="I14" s="347"/>
      <c r="J14" s="339" t="s">
        <v>148</v>
      </c>
      <c r="U14" s="15"/>
      <c r="V14" s="14"/>
      <c r="W14" s="14"/>
      <c r="X14" s="14"/>
      <c r="Y14" s="330"/>
      <c r="Z14" s="2"/>
      <c r="AA14" s="17"/>
      <c r="AB14" s="8"/>
      <c r="AC14" s="18"/>
      <c r="AD14" s="18"/>
      <c r="AE14" s="18"/>
    </row>
    <row r="15" spans="2:31" ht="135" customHeight="1" x14ac:dyDescent="0.55000000000000004">
      <c r="B15" s="204" t="s">
        <v>87</v>
      </c>
      <c r="C15" s="13">
        <f>RisklevelFinanceIAL</f>
        <v>0</v>
      </c>
      <c r="D15" s="13">
        <f>RisklevelFinanceAAL</f>
        <v>0</v>
      </c>
      <c r="E15" s="13">
        <f>RisklevelFinanceFAL</f>
        <v>0</v>
      </c>
      <c r="F15" s="337"/>
      <c r="G15" s="345"/>
      <c r="H15" s="346"/>
      <c r="I15" s="347"/>
      <c r="J15" s="340"/>
      <c r="U15" s="7"/>
      <c r="V15" s="14"/>
      <c r="W15" s="14"/>
      <c r="X15" s="14"/>
      <c r="Y15" s="330"/>
      <c r="Z15" s="2"/>
      <c r="AA15" s="19"/>
      <c r="AB15" s="8"/>
      <c r="AC15" s="18"/>
      <c r="AD15" s="18"/>
      <c r="AE15" s="18"/>
    </row>
    <row r="16" spans="2:31" ht="135" customHeight="1" x14ac:dyDescent="0.55000000000000004">
      <c r="B16" s="203" t="s">
        <v>89</v>
      </c>
      <c r="C16" s="13">
        <f>RisklevelLossIAL</f>
        <v>0</v>
      </c>
      <c r="D16" s="13">
        <f>RisklevelLossAAL</f>
        <v>0</v>
      </c>
      <c r="E16" s="13">
        <f>RisklevelLossFAL</f>
        <v>0</v>
      </c>
      <c r="F16" s="337"/>
      <c r="G16" s="345" t="s">
        <v>84</v>
      </c>
      <c r="H16" s="348" t="s">
        <v>149</v>
      </c>
      <c r="I16" s="349"/>
      <c r="J16" s="339" t="s">
        <v>150</v>
      </c>
      <c r="U16" s="15"/>
      <c r="V16" s="14"/>
      <c r="W16" s="14"/>
      <c r="X16" s="14"/>
      <c r="Y16" s="330"/>
      <c r="Z16" s="2"/>
      <c r="AA16" s="2"/>
      <c r="AB16" s="8"/>
      <c r="AC16" s="18"/>
      <c r="AD16" s="18"/>
      <c r="AE16" s="18"/>
    </row>
    <row r="17" spans="2:31" ht="135" customHeight="1" x14ac:dyDescent="0.5">
      <c r="B17" s="203" t="s">
        <v>129</v>
      </c>
      <c r="C17" s="13">
        <f>RisklevelLeakIAL</f>
        <v>0</v>
      </c>
      <c r="D17" s="13">
        <f>RisklevelLeakAAL</f>
        <v>0</v>
      </c>
      <c r="E17" s="13">
        <f>RisklevelLeakFAL</f>
        <v>0</v>
      </c>
      <c r="F17" s="337"/>
      <c r="G17" s="345"/>
      <c r="H17" s="348"/>
      <c r="I17" s="349"/>
      <c r="J17" s="340"/>
      <c r="U17" s="15"/>
      <c r="V17" s="14"/>
      <c r="W17" s="14"/>
      <c r="X17" s="14"/>
      <c r="Y17" s="330"/>
      <c r="Z17" s="12"/>
      <c r="AA17" s="12"/>
      <c r="AB17" s="12"/>
      <c r="AC17" s="12"/>
      <c r="AD17" s="12"/>
      <c r="AE17" s="12"/>
    </row>
    <row r="18" spans="2:31" ht="135" customHeight="1" x14ac:dyDescent="0.5">
      <c r="B18" s="204" t="s">
        <v>133</v>
      </c>
      <c r="C18" s="13">
        <f>RisklevelSafetyIAL</f>
        <v>0</v>
      </c>
      <c r="D18" s="13">
        <f>RisklevelSafetyAAL</f>
        <v>0</v>
      </c>
      <c r="E18" s="13">
        <f>RisklevelSafetyFAL</f>
        <v>0</v>
      </c>
      <c r="F18" s="337"/>
      <c r="G18" s="345" t="s">
        <v>151</v>
      </c>
      <c r="H18" s="345" t="s">
        <v>152</v>
      </c>
      <c r="I18" s="350"/>
      <c r="J18" s="339" t="s">
        <v>153</v>
      </c>
      <c r="U18" s="7"/>
      <c r="V18" s="14"/>
      <c r="W18" s="14"/>
      <c r="X18" s="14"/>
      <c r="Y18" s="330"/>
      <c r="Z18" s="12"/>
      <c r="AA18" s="12"/>
      <c r="AB18" s="12"/>
      <c r="AC18" s="12"/>
      <c r="AD18" s="12"/>
      <c r="AE18" s="12"/>
    </row>
    <row r="19" spans="2:31" ht="135" customHeight="1" x14ac:dyDescent="0.5">
      <c r="B19" s="203" t="s">
        <v>137</v>
      </c>
      <c r="C19" s="13">
        <f>RisklevelLawIAL</f>
        <v>0</v>
      </c>
      <c r="D19" s="13">
        <f>RisklevelLawAAL</f>
        <v>0</v>
      </c>
      <c r="E19" s="13">
        <f>RisklevelLawFAL</f>
        <v>0</v>
      </c>
      <c r="F19" s="338"/>
      <c r="G19" s="345"/>
      <c r="H19" s="345"/>
      <c r="I19" s="350"/>
      <c r="J19" s="340"/>
      <c r="U19" s="15"/>
      <c r="V19" s="14"/>
      <c r="W19" s="14"/>
      <c r="X19" s="14"/>
      <c r="Y19" s="330"/>
      <c r="Z19" s="12"/>
      <c r="AA19" s="12"/>
      <c r="AB19" s="12"/>
      <c r="AC19" s="12"/>
      <c r="AD19" s="12"/>
      <c r="AE19" s="12"/>
    </row>
  </sheetData>
  <sheetProtection algorithmName="SHA-512" hashValue="CCae7INtJCO8HutWbBCRVWWdp/DPy7QcsH4SWNIbDypXaa/u5tHlltdE7mdcMhIOTQc371ilzPH4E3Rfl6kcag==" saltValue="vQFQTCHWXO+XTscOXVLN9A==" spinCount="100000" sheet="1" scenarios="1" selectLockedCells="1" selectUnlockedCells="1"/>
  <dataConsolidate/>
  <mergeCells count="29">
    <mergeCell ref="H16:H17"/>
    <mergeCell ref="I16:I17"/>
    <mergeCell ref="G18:G19"/>
    <mergeCell ref="H18:H19"/>
    <mergeCell ref="I18:I19"/>
    <mergeCell ref="K2:M2"/>
    <mergeCell ref="B2:B3"/>
    <mergeCell ref="G2:I2"/>
    <mergeCell ref="B12:B13"/>
    <mergeCell ref="F2:F9"/>
    <mergeCell ref="F12:F19"/>
    <mergeCell ref="J14:J15"/>
    <mergeCell ref="J16:J17"/>
    <mergeCell ref="J18:J19"/>
    <mergeCell ref="G12:J12"/>
    <mergeCell ref="C2:E2"/>
    <mergeCell ref="C12:E12"/>
    <mergeCell ref="G14:G15"/>
    <mergeCell ref="H14:H15"/>
    <mergeCell ref="I14:I15"/>
    <mergeCell ref="G16:G17"/>
    <mergeCell ref="U2:U3"/>
    <mergeCell ref="V2:X2"/>
    <mergeCell ref="Z2:AB2"/>
    <mergeCell ref="U12:U13"/>
    <mergeCell ref="V12:X12"/>
    <mergeCell ref="Y2:Y9"/>
    <mergeCell ref="Y12:Y19"/>
    <mergeCell ref="Z12:AE12"/>
  </mergeCells>
  <conditionalFormatting sqref="J4:M9">
    <cfRule type="containsText" dxfId="72" priority="70" operator="containsText" text="9">
      <formula>NOT(ISERROR(SEARCH("9",J4)))</formula>
    </cfRule>
    <cfRule type="containsText" dxfId="71" priority="71" operator="containsText" text="8">
      <formula>NOT(ISERROR(SEARCH("8",J4)))</formula>
    </cfRule>
    <cfRule type="containsText" dxfId="70" priority="72" operator="containsText" text="6">
      <formula>NOT(ISERROR(SEARCH("6",J4)))</formula>
    </cfRule>
    <cfRule type="containsText" dxfId="69" priority="73" operator="containsText" text="4">
      <formula>NOT(ISERROR(SEARCH("4",J4)))</formula>
    </cfRule>
    <cfRule type="containsText" dxfId="68" priority="74" operator="containsText" text="3">
      <formula>NOT(ISERROR(SEARCH("3",J4)))</formula>
    </cfRule>
    <cfRule type="containsText" dxfId="67" priority="75" operator="containsText" text="2">
      <formula>NOT(ISERROR(SEARCH("2",J4)))</formula>
    </cfRule>
    <cfRule type="containsText" dxfId="66" priority="76" operator="containsText" text="1">
      <formula>NOT(ISERROR(SEARCH("1",J4)))</formula>
    </cfRule>
    <cfRule type="containsText" dxfId="65" priority="77" operator="containsText" text="0">
      <formula>NOT(ISERROR(SEARCH("0",J4)))</formula>
    </cfRule>
    <cfRule type="containsText" dxfId="64" priority="78" operator="containsText" text="0">
      <formula>NOT(ISERROR(SEARCH("0",J4)))</formula>
    </cfRule>
  </conditionalFormatting>
  <conditionalFormatting sqref="K4:M9">
    <cfRule type="containsText" dxfId="63" priority="68" operator="containsText" text="3">
      <formula>NOT(ISERROR(SEARCH("3",K4)))</formula>
    </cfRule>
    <cfRule type="containsText" dxfId="62" priority="69" operator="containsText" text="2">
      <formula>NOT(ISERROR(SEARCH("2",K4)))</formula>
    </cfRule>
  </conditionalFormatting>
  <conditionalFormatting sqref="V14:X19">
    <cfRule type="containsText" dxfId="61" priority="39" operator="containsText" text="9">
      <formula>NOT(ISERROR(SEARCH("9",V14)))</formula>
    </cfRule>
    <cfRule type="containsText" dxfId="60" priority="40" operator="containsText" text="8">
      <formula>NOT(ISERROR(SEARCH("8",V14)))</formula>
    </cfRule>
    <cfRule type="containsText" dxfId="59" priority="41" operator="containsText" text="6">
      <formula>NOT(ISERROR(SEARCH("6",V14)))</formula>
    </cfRule>
    <cfRule type="containsText" dxfId="58" priority="42" operator="containsText" text="4">
      <formula>NOT(ISERROR(SEARCH("4",V14)))</formula>
    </cfRule>
    <cfRule type="containsText" dxfId="57" priority="43" operator="containsText" text="3">
      <formula>NOT(ISERROR(SEARCH("3",V14)))</formula>
    </cfRule>
    <cfRule type="containsText" dxfId="56" priority="44" operator="containsText" text="2">
      <formula>NOT(ISERROR(SEARCH("2",V14)))</formula>
    </cfRule>
    <cfRule type="containsText" dxfId="55" priority="45" operator="containsText" text="1">
      <formula>NOT(ISERROR(SEARCH("1",V14)))</formula>
    </cfRule>
    <cfRule type="containsText" dxfId="54" priority="46" operator="containsText" text="0">
      <formula>NOT(ISERROR(SEARCH("0",V14)))</formula>
    </cfRule>
    <cfRule type="containsText" dxfId="53" priority="47" operator="containsText" text="0">
      <formula>NOT(ISERROR(SEARCH("0",V14)))</formula>
    </cfRule>
  </conditionalFormatting>
  <conditionalFormatting sqref="V4:X9">
    <cfRule type="containsText" dxfId="52" priority="50" operator="containsText" text="9">
      <formula>NOT(ISERROR(SEARCH("9",V4)))</formula>
    </cfRule>
    <cfRule type="containsText" dxfId="51" priority="51" operator="containsText" text="8">
      <formula>NOT(ISERROR(SEARCH("8",V4)))</formula>
    </cfRule>
    <cfRule type="containsText" dxfId="50" priority="52" operator="containsText" text="6">
      <formula>NOT(ISERROR(SEARCH("6",V4)))</formula>
    </cfRule>
    <cfRule type="containsText" dxfId="49" priority="53" operator="containsText" text="4">
      <formula>NOT(ISERROR(SEARCH("4",V4)))</formula>
    </cfRule>
    <cfRule type="containsText" dxfId="48" priority="54" operator="containsText" text="3">
      <formula>NOT(ISERROR(SEARCH("3",V4)))</formula>
    </cfRule>
    <cfRule type="containsText" dxfId="47" priority="55" operator="containsText" text="2">
      <formula>NOT(ISERROR(SEARCH("2",V4)))</formula>
    </cfRule>
    <cfRule type="containsText" dxfId="46" priority="56" operator="containsText" text="1">
      <formula>NOT(ISERROR(SEARCH("1",V4)))</formula>
    </cfRule>
    <cfRule type="containsText" dxfId="45" priority="57" operator="containsText" text="0">
      <formula>NOT(ISERROR(SEARCH("0",V4)))</formula>
    </cfRule>
    <cfRule type="containsText" dxfId="44" priority="58" operator="containsText" text="0">
      <formula>NOT(ISERROR(SEARCH("0",V4)))</formula>
    </cfRule>
  </conditionalFormatting>
  <conditionalFormatting sqref="V4:X9">
    <cfRule type="containsText" dxfId="43" priority="48" operator="containsText" text="3">
      <formula>NOT(ISERROR(SEARCH("3",V4)))</formula>
    </cfRule>
    <cfRule type="containsText" dxfId="42" priority="49" operator="containsText" text="2">
      <formula>NOT(ISERROR(SEARCH("2",V4)))</formula>
    </cfRule>
  </conditionalFormatting>
  <conditionalFormatting sqref="C14:D19">
    <cfRule type="containsText" dxfId="41" priority="21" operator="containsText" text="9">
      <formula>NOT(ISERROR(SEARCH("9",C14)))</formula>
    </cfRule>
    <cfRule type="containsText" dxfId="40" priority="22" operator="containsText" text="8">
      <formula>NOT(ISERROR(SEARCH("8",C14)))</formula>
    </cfRule>
    <cfRule type="containsText" dxfId="39" priority="23" operator="containsText" text="6">
      <formula>NOT(ISERROR(SEARCH("6",C14)))</formula>
    </cfRule>
    <cfRule type="containsText" dxfId="38" priority="24" operator="containsText" text="4">
      <formula>NOT(ISERROR(SEARCH("4",C14)))</formula>
    </cfRule>
    <cfRule type="containsText" dxfId="37" priority="25" operator="containsText" text="3">
      <formula>NOT(ISERROR(SEARCH("3",C14)))</formula>
    </cfRule>
    <cfRule type="containsText" dxfId="36" priority="26" operator="containsText" text="2">
      <formula>NOT(ISERROR(SEARCH("2",C14)))</formula>
    </cfRule>
    <cfRule type="containsText" dxfId="35" priority="27" operator="containsText" text="1">
      <formula>NOT(ISERROR(SEARCH("1",C14)))</formula>
    </cfRule>
    <cfRule type="containsText" dxfId="34" priority="28" operator="containsText" text="0">
      <formula>NOT(ISERROR(SEARCH("0",C14)))</formula>
    </cfRule>
    <cfRule type="containsText" dxfId="33" priority="29" operator="containsText" text="0">
      <formula>NOT(ISERROR(SEARCH("0",C14)))</formula>
    </cfRule>
  </conditionalFormatting>
  <conditionalFormatting sqref="E14:E19">
    <cfRule type="containsText" dxfId="32" priority="12" operator="containsText" text="9">
      <formula>NOT(ISERROR(SEARCH("9",E14)))</formula>
    </cfRule>
    <cfRule type="containsText" dxfId="31" priority="13" operator="containsText" text="8">
      <formula>NOT(ISERROR(SEARCH("8",E14)))</formula>
    </cfRule>
    <cfRule type="containsText" dxfId="30" priority="14" operator="containsText" text="6">
      <formula>NOT(ISERROR(SEARCH("6",E14)))</formula>
    </cfRule>
    <cfRule type="containsText" dxfId="29" priority="15" operator="containsText" text="4">
      <formula>NOT(ISERROR(SEARCH("4",E14)))</formula>
    </cfRule>
    <cfRule type="containsText" dxfId="28" priority="16" operator="containsText" text="3">
      <formula>NOT(ISERROR(SEARCH("3",E14)))</formula>
    </cfRule>
    <cfRule type="containsText" dxfId="27" priority="17" operator="containsText" text="2">
      <formula>NOT(ISERROR(SEARCH("2",E14)))</formula>
    </cfRule>
    <cfRule type="containsText" dxfId="26" priority="18" operator="containsText" text="1">
      <formula>NOT(ISERROR(SEARCH("1",E14)))</formula>
    </cfRule>
    <cfRule type="containsText" dxfId="25" priority="19" operator="containsText" text="0">
      <formula>NOT(ISERROR(SEARCH("0",E14)))</formula>
    </cfRule>
    <cfRule type="containsText" dxfId="24" priority="20" operator="containsText" text="0">
      <formula>NOT(ISERROR(SEARCH("0",E14)))</formula>
    </cfRule>
  </conditionalFormatting>
  <conditionalFormatting sqref="C4:E9">
    <cfRule type="containsText" dxfId="23" priority="3" operator="containsText" text="9">
      <formula>NOT(ISERROR(SEARCH("9",C4)))</formula>
    </cfRule>
    <cfRule type="containsText" dxfId="22" priority="4" operator="containsText" text="8">
      <formula>NOT(ISERROR(SEARCH("8",C4)))</formula>
    </cfRule>
    <cfRule type="containsText" dxfId="21" priority="5" operator="containsText" text="6">
      <formula>NOT(ISERROR(SEARCH("6",C4)))</formula>
    </cfRule>
    <cfRule type="containsText" dxfId="20" priority="6" operator="containsText" text="4">
      <formula>NOT(ISERROR(SEARCH("4",C4)))</formula>
    </cfRule>
    <cfRule type="containsText" dxfId="19" priority="7" operator="containsText" text="3">
      <formula>NOT(ISERROR(SEARCH("3",C4)))</formula>
    </cfRule>
    <cfRule type="containsText" dxfId="18" priority="8" operator="containsText" text="2">
      <formula>NOT(ISERROR(SEARCH("2",C4)))</formula>
    </cfRule>
    <cfRule type="containsText" dxfId="17" priority="9" operator="containsText" text="1">
      <formula>NOT(ISERROR(SEARCH("1",C4)))</formula>
    </cfRule>
    <cfRule type="containsText" dxfId="16" priority="10" operator="containsText" text="0">
      <formula>NOT(ISERROR(SEARCH("0",C4)))</formula>
    </cfRule>
    <cfRule type="containsText" dxfId="15" priority="11" operator="containsText" text="0">
      <formula>NOT(ISERROR(SEARCH("0",C4)))</formula>
    </cfRule>
  </conditionalFormatting>
  <conditionalFormatting sqref="C4:E9">
    <cfRule type="containsText" dxfId="14" priority="1" operator="containsText" text="3">
      <formula>NOT(ISERROR(SEARCH("3",C4)))</formula>
    </cfRule>
    <cfRule type="containsText" dxfId="13" priority="2" operator="containsText" text="2">
      <formula>NOT(ISERROR(SEARCH("2",C4)))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D8E0-5C03-7F48-8C0F-DD28B3067DAA}">
  <sheetPr codeName="Sheet7"/>
  <dimension ref="A1:V28"/>
  <sheetViews>
    <sheetView showGridLines="0" showRuler="0" view="pageLayout" zoomScale="49" zoomScaleNormal="100" zoomScalePageLayoutView="49" workbookViewId="0">
      <selection activeCell="C14" sqref="C14:E14"/>
    </sheetView>
  </sheetViews>
  <sheetFormatPr defaultColWidth="10.6328125" defaultRowHeight="15.6" x14ac:dyDescent="0.3"/>
  <cols>
    <col min="1" max="1" width="21.36328125" style="55" customWidth="1"/>
    <col min="2" max="2" width="27.453125" style="55" customWidth="1"/>
    <col min="3" max="4" width="22.81640625" style="55" customWidth="1"/>
    <col min="5" max="5" width="27" style="55" customWidth="1"/>
    <col min="6" max="6" width="21" style="55" customWidth="1"/>
    <col min="7" max="7" width="11.453125" style="55" customWidth="1"/>
    <col min="8" max="8" width="11.54296875" style="55" customWidth="1"/>
    <col min="9" max="9" width="12.1796875" style="55" customWidth="1"/>
    <col min="10" max="10" width="1.453125" style="55" customWidth="1"/>
    <col min="11" max="11" width="18.81640625" style="55" customWidth="1"/>
    <col min="12" max="12" width="17.90625" style="55" customWidth="1"/>
    <col min="13" max="13" width="19.1796875" style="55" customWidth="1"/>
    <col min="14" max="14" width="21" style="55" customWidth="1"/>
    <col min="15" max="17" width="14.1796875" style="55" customWidth="1"/>
    <col min="18" max="18" width="1.453125" style="55" customWidth="1"/>
    <col min="19" max="21" width="12" style="55" customWidth="1"/>
    <col min="22" max="22" width="20.453125" style="55" customWidth="1"/>
    <col min="23" max="16384" width="10.6328125" style="55"/>
  </cols>
  <sheetData>
    <row r="1" spans="1:22" ht="18" customHeight="1" x14ac:dyDescent="0.3">
      <c r="F1" s="56"/>
      <c r="N1" s="56"/>
    </row>
    <row r="2" spans="1:22" ht="18.45" customHeight="1" x14ac:dyDescent="0.3">
      <c r="A2" s="354" t="s">
        <v>0</v>
      </c>
      <c r="B2" s="355"/>
      <c r="D2" s="356" t="s">
        <v>10</v>
      </c>
      <c r="E2" s="356"/>
      <c r="F2" s="357" t="s">
        <v>77</v>
      </c>
      <c r="G2" s="368" t="s">
        <v>316</v>
      </c>
      <c r="H2" s="369"/>
      <c r="I2" s="370"/>
      <c r="J2" s="351"/>
      <c r="K2" s="368" t="s">
        <v>117</v>
      </c>
      <c r="L2" s="369"/>
      <c r="M2" s="370"/>
      <c r="N2" s="371" t="s">
        <v>77</v>
      </c>
      <c r="O2" s="368" t="s">
        <v>141</v>
      </c>
      <c r="P2" s="369"/>
      <c r="Q2" s="370"/>
      <c r="R2" s="351"/>
      <c r="S2" s="368" t="s">
        <v>142</v>
      </c>
      <c r="T2" s="369"/>
      <c r="U2" s="369"/>
      <c r="V2" s="370"/>
    </row>
    <row r="3" spans="1:22" ht="18.45" customHeight="1" x14ac:dyDescent="0.3">
      <c r="A3" s="144" t="s">
        <v>2</v>
      </c>
      <c r="B3" s="57" t="str">
        <f>IF(ISBLANK(assertionAgency), "ยังไม่ได้กรอก", assertionAgency)</f>
        <v>ยังไม่ได้กรอก</v>
      </c>
      <c r="D3" s="144" t="s">
        <v>11</v>
      </c>
      <c r="E3" s="58" t="str">
        <f>IF(ISBLANK(serviceName), "ยังไม่ได้กรอก", serviceName)</f>
        <v>ยังไม่ได้กรอก</v>
      </c>
      <c r="F3" s="357"/>
      <c r="G3" s="371" t="s">
        <v>78</v>
      </c>
      <c r="H3" s="371" t="s">
        <v>79</v>
      </c>
      <c r="I3" s="372" t="s">
        <v>118</v>
      </c>
      <c r="J3" s="352"/>
      <c r="K3" s="371" t="s">
        <v>85</v>
      </c>
      <c r="L3" s="371" t="s">
        <v>84</v>
      </c>
      <c r="M3" s="371" t="s">
        <v>90</v>
      </c>
      <c r="N3" s="376"/>
      <c r="O3" s="364" t="s">
        <v>154</v>
      </c>
      <c r="P3" s="364" t="s">
        <v>155</v>
      </c>
      <c r="Q3" s="372" t="s">
        <v>118</v>
      </c>
      <c r="R3" s="352"/>
      <c r="S3" s="364" t="s">
        <v>156</v>
      </c>
      <c r="T3" s="364" t="s">
        <v>157</v>
      </c>
      <c r="U3" s="371" t="s">
        <v>145</v>
      </c>
      <c r="V3" s="371" t="s">
        <v>146</v>
      </c>
    </row>
    <row r="4" spans="1:22" ht="18.45" customHeight="1" x14ac:dyDescent="0.3">
      <c r="A4" s="144" t="s">
        <v>4</v>
      </c>
      <c r="B4" s="57" t="str">
        <f>IF(ISBLANK(assertionDate), "ยังไม่ได้กรอก", assertionDate)</f>
        <v>ยังไม่ได้กรอก</v>
      </c>
      <c r="D4" s="144" t="s">
        <v>12</v>
      </c>
      <c r="E4" s="58" t="str">
        <f>IF(ISBLANK(serviceUser), "ยังไม่ได้กรอก", serviceUser)</f>
        <v>ยังไม่ได้กรอก</v>
      </c>
      <c r="F4" s="357"/>
      <c r="G4" s="365"/>
      <c r="H4" s="365"/>
      <c r="I4" s="373"/>
      <c r="J4" s="352"/>
      <c r="K4" s="365"/>
      <c r="L4" s="365"/>
      <c r="M4" s="365"/>
      <c r="N4" s="365"/>
      <c r="O4" s="365"/>
      <c r="P4" s="365"/>
      <c r="Q4" s="373"/>
      <c r="R4" s="352"/>
      <c r="S4" s="365"/>
      <c r="T4" s="365"/>
      <c r="U4" s="365"/>
      <c r="V4" s="365"/>
    </row>
    <row r="5" spans="1:22" ht="18.45" customHeight="1" x14ac:dyDescent="0.3">
      <c r="A5" s="144" t="s">
        <v>6</v>
      </c>
      <c r="B5" s="57" t="str">
        <f>IF(ISBLANK(assertionCoordinator), "ยังไม่ได้กรอก", assertionCoordinator)</f>
        <v>ยังไม่ได้กรอก</v>
      </c>
      <c r="D5" s="144" t="s">
        <v>13</v>
      </c>
      <c r="E5" s="58" t="str">
        <f>IF(ISBLANK(serviceGoal), "ยังไม่ได้กรอก", serviceGoal)</f>
        <v>ยังไม่ได้กรอก</v>
      </c>
      <c r="F5" s="358" t="s">
        <v>158</v>
      </c>
      <c r="G5" s="362">
        <f>ImpactlevelConIAL</f>
        <v>0</v>
      </c>
      <c r="H5" s="362">
        <f>ImpactlevelConAAL</f>
        <v>0</v>
      </c>
      <c r="I5" s="362">
        <f>ImpactlevelConFAL</f>
        <v>0</v>
      </c>
      <c r="J5" s="352"/>
      <c r="K5" s="374" t="s">
        <v>159</v>
      </c>
      <c r="L5" s="374" t="s">
        <v>160</v>
      </c>
      <c r="M5" s="374" t="s">
        <v>161</v>
      </c>
      <c r="N5" s="358" t="s">
        <v>158</v>
      </c>
      <c r="O5" s="362">
        <f>RisklevelConIAL</f>
        <v>0</v>
      </c>
      <c r="P5" s="362">
        <f>RisklevelConAAL</f>
        <v>0</v>
      </c>
      <c r="Q5" s="362">
        <f>RisklevelConFAL</f>
        <v>0</v>
      </c>
      <c r="R5" s="352"/>
      <c r="S5" s="382" t="s">
        <v>90</v>
      </c>
      <c r="T5" s="385" t="s">
        <v>147</v>
      </c>
      <c r="U5" s="386"/>
      <c r="V5" s="374" t="s">
        <v>285</v>
      </c>
    </row>
    <row r="6" spans="1:22" ht="18.45" customHeight="1" x14ac:dyDescent="0.3">
      <c r="A6" s="144" t="s">
        <v>8</v>
      </c>
      <c r="B6" s="57" t="str">
        <f>IF(ISBLANK(assertionApprover), "ยังไม่ได้กรอก", assertionApprover)</f>
        <v>ยังไม่ได้กรอก</v>
      </c>
      <c r="F6" s="359"/>
      <c r="G6" s="363"/>
      <c r="H6" s="363"/>
      <c r="I6" s="363"/>
      <c r="J6" s="352"/>
      <c r="K6" s="367"/>
      <c r="L6" s="367"/>
      <c r="M6" s="367"/>
      <c r="N6" s="359"/>
      <c r="O6" s="363"/>
      <c r="P6" s="363"/>
      <c r="Q6" s="363"/>
      <c r="R6" s="352"/>
      <c r="S6" s="383"/>
      <c r="T6" s="383"/>
      <c r="U6" s="387"/>
      <c r="V6" s="395"/>
    </row>
    <row r="7" spans="1:22" ht="18.45" customHeight="1" x14ac:dyDescent="0.3">
      <c r="F7" s="358" t="s">
        <v>87</v>
      </c>
      <c r="G7" s="362">
        <f>ImpactlevelFinanceIAL</f>
        <v>0</v>
      </c>
      <c r="H7" s="362">
        <f>ImpactlevelFinanceAAL</f>
        <v>0</v>
      </c>
      <c r="I7" s="362">
        <f>ImpactlevelFinanceFAL</f>
        <v>0</v>
      </c>
      <c r="J7" s="352"/>
      <c r="K7" s="366" t="s">
        <v>123</v>
      </c>
      <c r="L7" s="366" t="s">
        <v>124</v>
      </c>
      <c r="M7" s="366" t="s">
        <v>125</v>
      </c>
      <c r="N7" s="358" t="s">
        <v>87</v>
      </c>
      <c r="O7" s="362">
        <f>RisklevelFinanceIAL</f>
        <v>0</v>
      </c>
      <c r="P7" s="362">
        <f>RisklevelFinanceAAL</f>
        <v>0</v>
      </c>
      <c r="Q7" s="362">
        <f>RisklevelFinanceFAL</f>
        <v>0</v>
      </c>
      <c r="R7" s="352"/>
      <c r="S7" s="383"/>
      <c r="T7" s="383"/>
      <c r="U7" s="387"/>
      <c r="V7" s="395"/>
    </row>
    <row r="8" spans="1:22" ht="18.45" customHeight="1" thickBot="1" x14ac:dyDescent="0.35">
      <c r="A8" s="145" t="s">
        <v>1</v>
      </c>
      <c r="B8" s="146"/>
      <c r="C8" s="146"/>
      <c r="D8" s="147"/>
      <c r="E8" s="146"/>
      <c r="F8" s="359"/>
      <c r="G8" s="363"/>
      <c r="H8" s="363"/>
      <c r="I8" s="363"/>
      <c r="J8" s="352"/>
      <c r="K8" s="367"/>
      <c r="L8" s="367"/>
      <c r="M8" s="367"/>
      <c r="N8" s="359"/>
      <c r="O8" s="363"/>
      <c r="P8" s="363"/>
      <c r="Q8" s="363"/>
      <c r="R8" s="352"/>
      <c r="S8" s="384"/>
      <c r="T8" s="384"/>
      <c r="U8" s="388"/>
      <c r="V8" s="367"/>
    </row>
    <row r="9" spans="1:22" ht="18" customHeight="1" x14ac:dyDescent="0.3">
      <c r="A9" s="148" t="s">
        <v>3</v>
      </c>
      <c r="B9" s="148"/>
      <c r="C9" s="149" t="s">
        <v>190</v>
      </c>
      <c r="D9" s="150" t="s">
        <v>189</v>
      </c>
      <c r="E9" s="151" t="s">
        <v>303</v>
      </c>
      <c r="F9" s="360" t="s">
        <v>89</v>
      </c>
      <c r="G9" s="362">
        <f>ImpactlevelLossIAL</f>
        <v>0</v>
      </c>
      <c r="H9" s="362">
        <f>ImpactlevelLossAAL</f>
        <v>0</v>
      </c>
      <c r="I9" s="362">
        <f>ImpactlevelLossFAL</f>
        <v>0</v>
      </c>
      <c r="J9" s="352"/>
      <c r="K9" s="374" t="s">
        <v>162</v>
      </c>
      <c r="L9" s="374" t="s">
        <v>279</v>
      </c>
      <c r="M9" s="374" t="s">
        <v>282</v>
      </c>
      <c r="N9" s="360" t="s">
        <v>89</v>
      </c>
      <c r="O9" s="362">
        <f>RisklevelLossIAL</f>
        <v>0</v>
      </c>
      <c r="P9" s="362">
        <f>RisklevelLossAAL</f>
        <v>0</v>
      </c>
      <c r="Q9" s="362">
        <f>RisklevelLossFAL</f>
        <v>0</v>
      </c>
      <c r="R9" s="352"/>
      <c r="S9" s="382" t="s">
        <v>84</v>
      </c>
      <c r="T9" s="385" t="s">
        <v>149</v>
      </c>
      <c r="U9" s="389"/>
      <c r="V9" s="374" t="s">
        <v>286</v>
      </c>
    </row>
    <row r="10" spans="1:22" ht="18" customHeight="1" x14ac:dyDescent="0.3">
      <c r="A10" s="152" t="s">
        <v>5</v>
      </c>
      <c r="B10" s="153"/>
      <c r="C10" s="166" t="str">
        <f>'STEP 1'!B7</f>
        <v>ยังไม่ได้เลือกประเภทบริการ</v>
      </c>
      <c r="D10" s="167" t="str">
        <f>'STEP 3'!F4</f>
        <v>ยังตอบคำถามไม่ครบ</v>
      </c>
      <c r="E10" s="168" t="str">
        <f>'STEP 3'!I4</f>
        <v>ยังตอบคำถามไม่ครบ</v>
      </c>
      <c r="F10" s="361"/>
      <c r="G10" s="363"/>
      <c r="H10" s="363"/>
      <c r="I10" s="363"/>
      <c r="J10" s="352"/>
      <c r="K10" s="367"/>
      <c r="L10" s="367"/>
      <c r="M10" s="367"/>
      <c r="N10" s="361"/>
      <c r="O10" s="363"/>
      <c r="P10" s="363"/>
      <c r="Q10" s="363"/>
      <c r="R10" s="352"/>
      <c r="S10" s="383"/>
      <c r="T10" s="383"/>
      <c r="U10" s="390"/>
      <c r="V10" s="395"/>
    </row>
    <row r="11" spans="1:22" ht="18" customHeight="1" x14ac:dyDescent="0.3">
      <c r="A11" s="154" t="s">
        <v>7</v>
      </c>
      <c r="B11" s="155"/>
      <c r="C11" s="169" t="str">
        <f>'STEP 1'!B8</f>
        <v>ยังไม่ได้เลือกประเภทบริการ</v>
      </c>
      <c r="D11" s="167" t="str">
        <f>'STEP 3'!F5</f>
        <v>ยังตอบคำถามไม่ครบ</v>
      </c>
      <c r="E11" s="168" t="str">
        <f>'STEP 3'!I5</f>
        <v>ยังตอบคำถามไม่ครบ</v>
      </c>
      <c r="F11" s="360" t="s">
        <v>328</v>
      </c>
      <c r="G11" s="362">
        <f>ImpactlevelLeakIAL</f>
        <v>0</v>
      </c>
      <c r="H11" s="362">
        <f>ImpactlevelLeakAAL</f>
        <v>0</v>
      </c>
      <c r="I11" s="362">
        <f>ImpactlevelLeakFAL</f>
        <v>0</v>
      </c>
      <c r="J11" s="352"/>
      <c r="K11" s="374" t="s">
        <v>130</v>
      </c>
      <c r="L11" s="374" t="s">
        <v>280</v>
      </c>
      <c r="M11" s="374" t="s">
        <v>283</v>
      </c>
      <c r="N11" s="360" t="s">
        <v>92</v>
      </c>
      <c r="O11" s="362">
        <f>RisklevelLeakIAL</f>
        <v>0</v>
      </c>
      <c r="P11" s="362">
        <f>RisklevelLeakAAL</f>
        <v>0</v>
      </c>
      <c r="Q11" s="362">
        <f>RisklevelLeakFAL</f>
        <v>0</v>
      </c>
      <c r="R11" s="352"/>
      <c r="S11" s="383"/>
      <c r="T11" s="383"/>
      <c r="U11" s="390"/>
      <c r="V11" s="395"/>
    </row>
    <row r="12" spans="1:22" ht="19.05" customHeight="1" x14ac:dyDescent="0.3">
      <c r="A12" s="156" t="s">
        <v>9</v>
      </c>
      <c r="B12" s="156"/>
      <c r="C12" s="261"/>
      <c r="D12" s="167" t="str">
        <f>'STEP 3'!F6</f>
        <v>ยังตอบคำถามไม่ครบ</v>
      </c>
      <c r="E12" s="168" t="str">
        <f>'STEP 3'!I6</f>
        <v>ยังตอบคำถามไม่ครบ</v>
      </c>
      <c r="F12" s="361"/>
      <c r="G12" s="363"/>
      <c r="H12" s="363"/>
      <c r="I12" s="363"/>
      <c r="J12" s="352"/>
      <c r="K12" s="375"/>
      <c r="L12" s="367"/>
      <c r="M12" s="367"/>
      <c r="N12" s="359"/>
      <c r="O12" s="363"/>
      <c r="P12" s="363"/>
      <c r="Q12" s="363"/>
      <c r="R12" s="352"/>
      <c r="S12" s="384"/>
      <c r="T12" s="384"/>
      <c r="U12" s="391"/>
      <c r="V12" s="367"/>
    </row>
    <row r="13" spans="1:22" ht="16.2" thickBot="1" x14ac:dyDescent="0.35">
      <c r="A13" s="157"/>
      <c r="B13" s="158" t="s">
        <v>194</v>
      </c>
      <c r="C13" s="159" t="s">
        <v>191</v>
      </c>
      <c r="D13" s="160" t="s">
        <v>193</v>
      </c>
      <c r="E13" s="161" t="s">
        <v>192</v>
      </c>
      <c r="F13" s="358" t="s">
        <v>133</v>
      </c>
      <c r="G13" s="362">
        <f>ImpactlevelSafetyIAL</f>
        <v>0</v>
      </c>
      <c r="H13" s="362">
        <f>ImpactlevelSafetyAAL</f>
        <v>0</v>
      </c>
      <c r="I13" s="362">
        <f>ImpactlevelSafetyFAL</f>
        <v>0</v>
      </c>
      <c r="J13" s="352"/>
      <c r="K13" s="366" t="s">
        <v>134</v>
      </c>
      <c r="L13" s="374" t="s">
        <v>281</v>
      </c>
      <c r="M13" s="366" t="s">
        <v>136</v>
      </c>
      <c r="N13" s="358" t="s">
        <v>133</v>
      </c>
      <c r="O13" s="362">
        <f>RisklevelSafetyIAL</f>
        <v>0</v>
      </c>
      <c r="P13" s="362">
        <f>RisklevelSafetyAAL</f>
        <v>0</v>
      </c>
      <c r="Q13" s="362">
        <f>RisklevelSafetyFAL</f>
        <v>0</v>
      </c>
      <c r="R13" s="352"/>
      <c r="S13" s="382" t="s">
        <v>151</v>
      </c>
      <c r="T13" s="382" t="s">
        <v>152</v>
      </c>
      <c r="U13" s="392"/>
      <c r="V13" s="374" t="s">
        <v>287</v>
      </c>
    </row>
    <row r="14" spans="1:22" x14ac:dyDescent="0.3">
      <c r="A14" s="162"/>
      <c r="B14" s="163" t="s">
        <v>195</v>
      </c>
      <c r="C14" s="377" t="s">
        <v>299</v>
      </c>
      <c r="D14" s="378"/>
      <c r="E14" s="379"/>
      <c r="F14" s="359"/>
      <c r="G14" s="363"/>
      <c r="H14" s="363"/>
      <c r="I14" s="363"/>
      <c r="J14" s="352"/>
      <c r="K14" s="367"/>
      <c r="L14" s="367"/>
      <c r="M14" s="367"/>
      <c r="N14" s="359"/>
      <c r="O14" s="363"/>
      <c r="P14" s="363"/>
      <c r="Q14" s="363"/>
      <c r="R14" s="352"/>
      <c r="S14" s="383"/>
      <c r="T14" s="383"/>
      <c r="U14" s="393"/>
      <c r="V14" s="395"/>
    </row>
    <row r="15" spans="1:22" x14ac:dyDescent="0.3">
      <c r="A15" s="164"/>
      <c r="B15" s="165"/>
      <c r="C15" s="380" t="s">
        <v>317</v>
      </c>
      <c r="D15" s="380"/>
      <c r="E15" s="381"/>
      <c r="F15" s="358" t="s">
        <v>95</v>
      </c>
      <c r="G15" s="362">
        <f>ImpactlevelLawIAL</f>
        <v>0</v>
      </c>
      <c r="H15" s="362">
        <f>ImpactlevelLawAAL</f>
        <v>0</v>
      </c>
      <c r="I15" s="362">
        <f>ImpactlevelLawFAL</f>
        <v>0</v>
      </c>
      <c r="J15" s="352"/>
      <c r="K15" s="374" t="s">
        <v>278</v>
      </c>
      <c r="L15" s="374" t="s">
        <v>139</v>
      </c>
      <c r="M15" s="374" t="s">
        <v>284</v>
      </c>
      <c r="N15" s="358" t="s">
        <v>95</v>
      </c>
      <c r="O15" s="362">
        <f>RisklevelLawIAL</f>
        <v>0</v>
      </c>
      <c r="P15" s="362">
        <f>RisklevelLawAAL</f>
        <v>0</v>
      </c>
      <c r="Q15" s="362">
        <f>RisklevelLawFAL</f>
        <v>0</v>
      </c>
      <c r="R15" s="352"/>
      <c r="S15" s="383"/>
      <c r="T15" s="383"/>
      <c r="U15" s="393"/>
      <c r="V15" s="395"/>
    </row>
    <row r="16" spans="1:22" x14ac:dyDescent="0.3">
      <c r="F16" s="359"/>
      <c r="G16" s="363"/>
      <c r="H16" s="363"/>
      <c r="I16" s="363"/>
      <c r="J16" s="353"/>
      <c r="K16" s="367"/>
      <c r="L16" s="367"/>
      <c r="M16" s="367"/>
      <c r="N16" s="359"/>
      <c r="O16" s="363"/>
      <c r="P16" s="363"/>
      <c r="Q16" s="363"/>
      <c r="R16" s="353"/>
      <c r="S16" s="384"/>
      <c r="T16" s="384"/>
      <c r="U16" s="394"/>
      <c r="V16" s="367"/>
    </row>
    <row r="17" spans="1:21" x14ac:dyDescent="0.3">
      <c r="A17" s="59" t="s">
        <v>163</v>
      </c>
      <c r="K17" s="60"/>
      <c r="L17" s="60"/>
      <c r="M17" s="60"/>
      <c r="S17" s="60"/>
      <c r="T17" s="60"/>
      <c r="U17" s="60"/>
    </row>
    <row r="18" spans="1:21" x14ac:dyDescent="0.3">
      <c r="A18" s="55" t="s">
        <v>164</v>
      </c>
    </row>
    <row r="19" spans="1:21" x14ac:dyDescent="0.3">
      <c r="A19" s="55" t="s">
        <v>165</v>
      </c>
    </row>
    <row r="20" spans="1:21" x14ac:dyDescent="0.3">
      <c r="A20" s="55" t="s">
        <v>318</v>
      </c>
    </row>
    <row r="21" spans="1:21" x14ac:dyDescent="0.3">
      <c r="A21" s="55" t="s">
        <v>319</v>
      </c>
    </row>
    <row r="23" spans="1:21" x14ac:dyDescent="0.3">
      <c r="A23" s="61" t="s">
        <v>186</v>
      </c>
    </row>
    <row r="24" spans="1:21" x14ac:dyDescent="0.3">
      <c r="A24" s="55" t="s">
        <v>302</v>
      </c>
    </row>
    <row r="25" spans="1:21" x14ac:dyDescent="0.3">
      <c r="A25" s="55" t="s">
        <v>188</v>
      </c>
    </row>
    <row r="26" spans="1:21" x14ac:dyDescent="0.3">
      <c r="A26" s="55" t="s">
        <v>187</v>
      </c>
    </row>
    <row r="28" spans="1:21" x14ac:dyDescent="0.3">
      <c r="A28" s="62"/>
    </row>
  </sheetData>
  <sheetProtection algorithmName="SHA-512" hashValue="7CId+WZtE9fzqD4YrZnuM46S0YgOQia5P9lmJRySzcuM8FnVg+iAVhECEUz60NO9Xv/hPjjIdQ93rry0wlzPmw==" saltValue="XXjSHk7C/6k6JSBplZ/OlQ==" spinCount="100000" sheet="1" selectLockedCells="1"/>
  <mergeCells count="103">
    <mergeCell ref="C14:E14"/>
    <mergeCell ref="C15:E15"/>
    <mergeCell ref="S5:S8"/>
    <mergeCell ref="S9:S12"/>
    <mergeCell ref="S13:S16"/>
    <mergeCell ref="V3:V4"/>
    <mergeCell ref="S2:V2"/>
    <mergeCell ref="T9:T12"/>
    <mergeCell ref="T5:T8"/>
    <mergeCell ref="T13:T16"/>
    <mergeCell ref="U5:U8"/>
    <mergeCell ref="U9:U12"/>
    <mergeCell ref="U13:U16"/>
    <mergeCell ref="V5:V8"/>
    <mergeCell ref="V9:V12"/>
    <mergeCell ref="V13:V16"/>
    <mergeCell ref="T3:T4"/>
    <mergeCell ref="U3:U4"/>
    <mergeCell ref="S3:S4"/>
    <mergeCell ref="Q11:Q12"/>
    <mergeCell ref="Q7:Q8"/>
    <mergeCell ref="N9:N10"/>
    <mergeCell ref="O9:O10"/>
    <mergeCell ref="P9:P10"/>
    <mergeCell ref="Q9:Q10"/>
    <mergeCell ref="N15:N16"/>
    <mergeCell ref="O15:O16"/>
    <mergeCell ref="P15:P16"/>
    <mergeCell ref="Q15:Q16"/>
    <mergeCell ref="Q13:Q14"/>
    <mergeCell ref="P7:P8"/>
    <mergeCell ref="N11:N12"/>
    <mergeCell ref="O11:O12"/>
    <mergeCell ref="P11:P12"/>
    <mergeCell ref="N2:N4"/>
    <mergeCell ref="O2:Q2"/>
    <mergeCell ref="G13:G14"/>
    <mergeCell ref="H13:H14"/>
    <mergeCell ref="I13:I14"/>
    <mergeCell ref="K13:K14"/>
    <mergeCell ref="L13:L14"/>
    <mergeCell ref="M13:M14"/>
    <mergeCell ref="N7:N8"/>
    <mergeCell ref="O7:O8"/>
    <mergeCell ref="G7:G8"/>
    <mergeCell ref="H7:H8"/>
    <mergeCell ref="I7:I8"/>
    <mergeCell ref="K7:K8"/>
    <mergeCell ref="L7:L8"/>
    <mergeCell ref="N13:N14"/>
    <mergeCell ref="O13:O14"/>
    <mergeCell ref="P13:P14"/>
    <mergeCell ref="L11:L12"/>
    <mergeCell ref="M11:M12"/>
    <mergeCell ref="J2:J16"/>
    <mergeCell ref="I3:I4"/>
    <mergeCell ref="K3:K4"/>
    <mergeCell ref="K5:K6"/>
    <mergeCell ref="N5:N6"/>
    <mergeCell ref="F15:F16"/>
    <mergeCell ref="G15:G16"/>
    <mergeCell ref="H15:H16"/>
    <mergeCell ref="I15:I16"/>
    <mergeCell ref="K15:K16"/>
    <mergeCell ref="L15:L16"/>
    <mergeCell ref="M15:M16"/>
    <mergeCell ref="I9:I10"/>
    <mergeCell ref="K9:K10"/>
    <mergeCell ref="L9:L10"/>
    <mergeCell ref="M9:M10"/>
    <mergeCell ref="F11:F12"/>
    <mergeCell ref="G11:G12"/>
    <mergeCell ref="H11:H12"/>
    <mergeCell ref="I11:I12"/>
    <mergeCell ref="K11:K12"/>
    <mergeCell ref="H5:H6"/>
    <mergeCell ref="I5:I6"/>
    <mergeCell ref="L5:L6"/>
    <mergeCell ref="M5:M6"/>
    <mergeCell ref="R2:R16"/>
    <mergeCell ref="A2:B2"/>
    <mergeCell ref="D2:E2"/>
    <mergeCell ref="F2:F4"/>
    <mergeCell ref="F5:F6"/>
    <mergeCell ref="F7:F8"/>
    <mergeCell ref="F9:F10"/>
    <mergeCell ref="F13:F14"/>
    <mergeCell ref="O5:O6"/>
    <mergeCell ref="P5:P6"/>
    <mergeCell ref="Q5:Q6"/>
    <mergeCell ref="O3:O4"/>
    <mergeCell ref="M7:M8"/>
    <mergeCell ref="G9:G10"/>
    <mergeCell ref="H9:H10"/>
    <mergeCell ref="G2:I2"/>
    <mergeCell ref="K2:M2"/>
    <mergeCell ref="G3:G4"/>
    <mergeCell ref="H3:H4"/>
    <mergeCell ref="L3:L4"/>
    <mergeCell ref="M3:M4"/>
    <mergeCell ref="G5:G6"/>
    <mergeCell ref="P3:P4"/>
    <mergeCell ref="Q3:Q4"/>
  </mergeCells>
  <conditionalFormatting sqref="G5:I16">
    <cfRule type="containsText" dxfId="12" priority="9" operator="containsText" text="3">
      <formula>NOT(ISERROR(SEARCH("3",G5)))</formula>
    </cfRule>
    <cfRule type="containsText" dxfId="11" priority="10" operator="containsText" text="2">
      <formula>NOT(ISERROR(SEARCH("2",G5)))</formula>
    </cfRule>
    <cfRule type="containsText" dxfId="10" priority="11" operator="containsText" text="1">
      <formula>NOT(ISERROR(SEARCH("1",G5)))</formula>
    </cfRule>
    <cfRule type="containsText" dxfId="9" priority="12" operator="containsText" text="0">
      <formula>NOT(ISERROR(SEARCH("0",G5)))</formula>
    </cfRule>
    <cfRule type="containsText" dxfId="8" priority="13" operator="containsText" text="0,1">
      <formula>NOT(ISERROR(SEARCH("0,1",G5)))</formula>
    </cfRule>
  </conditionalFormatting>
  <conditionalFormatting sqref="O5:Q16">
    <cfRule type="containsText" dxfId="7" priority="1" operator="containsText" text="9">
      <formula>NOT(ISERROR(SEARCH("9",O5)))</formula>
    </cfRule>
    <cfRule type="containsText" dxfId="6" priority="2" operator="containsText" text="8">
      <formula>NOT(ISERROR(SEARCH("8",O5)))</formula>
    </cfRule>
    <cfRule type="containsText" dxfId="5" priority="3" operator="containsText" text="6">
      <formula>NOT(ISERROR(SEARCH("6",O5)))</formula>
    </cfRule>
    <cfRule type="containsText" dxfId="4" priority="4" operator="containsText" text="4">
      <formula>NOT(ISERROR(SEARCH("4",O5)))</formula>
    </cfRule>
    <cfRule type="containsText" dxfId="3" priority="5" operator="containsText" text="3">
      <formula>NOT(ISERROR(SEARCH("3",O5)))</formula>
    </cfRule>
    <cfRule type="containsText" dxfId="2" priority="6" operator="containsText" text="2">
      <formula>NOT(ISERROR(SEARCH("2",O5)))</formula>
    </cfRule>
    <cfRule type="containsText" dxfId="1" priority="7" operator="containsText" text="1">
      <formula>NOT(ISERROR(SEARCH("1",O5)))</formula>
    </cfRule>
    <cfRule type="containsText" dxfId="0" priority="8" operator="containsText" text="0">
      <formula>NOT(ISERROR(SEARCH("0",O5)))</formula>
    </cfRule>
  </conditionalFormatting>
  <hyperlinks>
    <hyperlink ref="C14" r:id="rId1" display="*ผลลัพธ์ของการแนะนำตามประเภทบริการและการแนะนำตามระดับความเสี่ยง อ้างอิงตามมาตรฐานของ สพร. (มรด. 1-1:2: 2564)" xr:uid="{7E8E71B8-7EDF-594F-A7C8-F28FAA058160}"/>
    <hyperlink ref="C15:E15" r:id="rId2" display="**ผลลัพธ์ของการแนะนำตามระดับผลกระทบ อ้างอิงตามมาตรฐานของสหรัฐอเมริกา NIST SP 800-63-3" xr:uid="{62E48139-813E-C84F-9E88-56A82E260964}"/>
  </hyperlinks>
  <printOptions horizontalCentered="1"/>
  <pageMargins left="0.25" right="0.25" top="0.75" bottom="0.75" header="0.3" footer="0.3"/>
  <pageSetup paperSize="9" fitToWidth="0" orientation="landscape" r:id="rId3"/>
  <headerFooter>
    <oddHeader>&amp;C&amp;"THSarabunNew,Bold"&amp;10&amp;K000000เครื่องมือประมวลผลอัตโนมัติสําหรับการประเมินความเสี่ยงเพื่อใช้ในการพิสูจน์และยืนยันตัวตนสําหรับบริการภาครัฐ
(Assessment Tool for Government Digital ID)</oddHeader>
    <oddFooter>&amp;C&amp;"THSarabunNew,Regular"สํานักงานพัฒนารัฐบาลดิจิทัล (องค์การมหาชน)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86C1-C1A9-D246-B04C-8B6041520E79}">
  <sheetPr codeName="Sheet6"/>
  <dimension ref="A2:M106"/>
  <sheetViews>
    <sheetView showGridLines="0" zoomScale="75" zoomScaleNormal="70" workbookViewId="0">
      <selection activeCell="B4" sqref="B4"/>
    </sheetView>
  </sheetViews>
  <sheetFormatPr defaultColWidth="11" defaultRowHeight="30.6" x14ac:dyDescent="0.55000000000000004"/>
  <cols>
    <col min="1" max="1" width="6.81640625" style="1" customWidth="1"/>
    <col min="2" max="2" width="79.6328125" style="1" customWidth="1"/>
    <col min="3" max="4" width="28.453125" style="1" customWidth="1"/>
    <col min="5" max="5" width="35.453125" style="1" customWidth="1"/>
    <col min="6" max="11" width="18.81640625" style="1" customWidth="1"/>
    <col min="12" max="13" width="116.81640625" style="1" customWidth="1"/>
    <col min="14" max="15" width="18.81640625" style="1" customWidth="1"/>
    <col min="16" max="16384" width="11" style="1"/>
  </cols>
  <sheetData>
    <row r="2" spans="2:12" ht="36" customHeight="1" x14ac:dyDescent="0.55000000000000004">
      <c r="B2" s="409" t="s">
        <v>297</v>
      </c>
      <c r="C2" s="409"/>
      <c r="D2" s="409"/>
      <c r="E2" s="409"/>
      <c r="F2" s="409"/>
    </row>
    <row r="3" spans="2:12" ht="38.549999999999997" customHeight="1" x14ac:dyDescent="0.55000000000000004">
      <c r="B3" s="234" t="s">
        <v>166</v>
      </c>
      <c r="C3" s="234" t="s">
        <v>167</v>
      </c>
      <c r="D3" s="397" t="s">
        <v>146</v>
      </c>
      <c r="E3" s="397"/>
      <c r="F3" s="397"/>
      <c r="H3" s="408"/>
      <c r="I3" s="408"/>
      <c r="J3" s="6"/>
      <c r="K3" s="6"/>
      <c r="L3" s="6"/>
    </row>
    <row r="4" spans="2:12" ht="38.549999999999997" customHeight="1" x14ac:dyDescent="0.55000000000000004">
      <c r="B4" s="21" t="s">
        <v>90</v>
      </c>
      <c r="C4" s="21">
        <v>3</v>
      </c>
      <c r="D4" s="410" t="s">
        <v>168</v>
      </c>
      <c r="E4" s="410"/>
      <c r="F4" s="410"/>
      <c r="H4" s="5"/>
      <c r="I4" s="5"/>
      <c r="J4" s="6"/>
      <c r="K4" s="6"/>
      <c r="L4" s="6"/>
    </row>
    <row r="5" spans="2:12" ht="38.549999999999997" customHeight="1" x14ac:dyDescent="0.55000000000000004">
      <c r="B5" s="21" t="s">
        <v>84</v>
      </c>
      <c r="C5" s="21">
        <v>2</v>
      </c>
      <c r="D5" s="410" t="s">
        <v>169</v>
      </c>
      <c r="E5" s="410"/>
      <c r="F5" s="410"/>
      <c r="H5" s="5"/>
      <c r="I5" s="5"/>
      <c r="J5" s="6"/>
      <c r="K5" s="6"/>
      <c r="L5" s="6"/>
    </row>
    <row r="6" spans="2:12" ht="38.549999999999997" customHeight="1" x14ac:dyDescent="0.55000000000000004">
      <c r="B6" s="21" t="s">
        <v>85</v>
      </c>
      <c r="C6" s="21">
        <v>1</v>
      </c>
      <c r="D6" s="410" t="s">
        <v>170</v>
      </c>
      <c r="E6" s="410"/>
      <c r="F6" s="410"/>
    </row>
    <row r="7" spans="2:12" ht="38.549999999999997" customHeight="1" x14ac:dyDescent="0.55000000000000004">
      <c r="B7" s="21" t="s">
        <v>81</v>
      </c>
      <c r="C7" s="21">
        <v>0</v>
      </c>
      <c r="D7" s="405" t="s">
        <v>171</v>
      </c>
      <c r="E7" s="406"/>
      <c r="F7" s="407"/>
      <c r="H7" s="5"/>
      <c r="I7" s="5"/>
      <c r="J7" s="6"/>
      <c r="K7" s="6"/>
      <c r="L7" s="6"/>
    </row>
    <row r="8" spans="2:12" ht="38.549999999999997" customHeight="1" x14ac:dyDescent="0.55000000000000004"/>
    <row r="9" spans="2:12" ht="38.549999999999997" customHeight="1" x14ac:dyDescent="0.55000000000000004">
      <c r="B9" s="404" t="s">
        <v>274</v>
      </c>
      <c r="C9" s="404"/>
      <c r="D9" s="404"/>
      <c r="E9" s="404"/>
      <c r="H9" s="5"/>
      <c r="I9" s="5"/>
      <c r="J9" s="6"/>
      <c r="K9" s="6"/>
      <c r="L9" s="6"/>
    </row>
    <row r="10" spans="2:12" ht="38.549999999999997" customHeight="1" x14ac:dyDescent="0.55000000000000004">
      <c r="B10" s="397" t="s">
        <v>172</v>
      </c>
      <c r="C10" s="397" t="s">
        <v>3</v>
      </c>
      <c r="D10" s="397"/>
      <c r="E10" s="397"/>
      <c r="H10" s="5"/>
      <c r="I10" s="5"/>
      <c r="J10" s="6"/>
      <c r="K10" s="6"/>
      <c r="L10" s="6"/>
    </row>
    <row r="11" spans="2:12" ht="38.549999999999997" customHeight="1" x14ac:dyDescent="0.55000000000000004">
      <c r="B11" s="398"/>
      <c r="C11" s="235">
        <v>1</v>
      </c>
      <c r="D11" s="235">
        <v>2</v>
      </c>
      <c r="E11" s="235">
        <v>3</v>
      </c>
      <c r="H11" s="6"/>
      <c r="I11" s="6"/>
      <c r="J11" s="6"/>
      <c r="K11" s="6"/>
      <c r="L11" s="6"/>
    </row>
    <row r="12" spans="2:12" ht="38.549999999999997" customHeight="1" x14ac:dyDescent="0.55000000000000004">
      <c r="B12" s="238" t="s">
        <v>173</v>
      </c>
      <c r="C12" s="22" t="s">
        <v>85</v>
      </c>
      <c r="D12" s="22" t="s">
        <v>84</v>
      </c>
      <c r="E12" s="22" t="s">
        <v>90</v>
      </c>
      <c r="H12" s="6"/>
      <c r="I12" s="6"/>
      <c r="J12" s="6"/>
      <c r="K12" s="6"/>
      <c r="L12" s="6"/>
    </row>
    <row r="13" spans="2:12" ht="38.549999999999997" customHeight="1" x14ac:dyDescent="0.55000000000000004">
      <c r="B13" s="238" t="s">
        <v>87</v>
      </c>
      <c r="C13" s="22" t="s">
        <v>85</v>
      </c>
      <c r="D13" s="22" t="s">
        <v>84</v>
      </c>
      <c r="E13" s="22" t="s">
        <v>90</v>
      </c>
      <c r="H13" s="6"/>
      <c r="I13" s="6"/>
      <c r="J13" s="6"/>
      <c r="K13" s="6"/>
      <c r="L13" s="6"/>
    </row>
    <row r="14" spans="2:12" ht="38.549999999999997" customHeight="1" x14ac:dyDescent="0.55000000000000004">
      <c r="B14" s="238" t="s">
        <v>89</v>
      </c>
      <c r="C14" s="22" t="s">
        <v>81</v>
      </c>
      <c r="D14" s="22" t="s">
        <v>174</v>
      </c>
      <c r="E14" s="22" t="s">
        <v>90</v>
      </c>
      <c r="H14" s="6"/>
      <c r="I14" s="6"/>
      <c r="J14" s="6"/>
      <c r="K14" s="6"/>
      <c r="L14" s="6"/>
    </row>
    <row r="15" spans="2:12" ht="38.549999999999997" customHeight="1" x14ac:dyDescent="0.55000000000000004">
      <c r="B15" s="238" t="s">
        <v>92</v>
      </c>
      <c r="C15" s="22" t="s">
        <v>81</v>
      </c>
      <c r="D15" s="22" t="s">
        <v>174</v>
      </c>
      <c r="E15" s="22" t="s">
        <v>90</v>
      </c>
      <c r="H15" s="6"/>
      <c r="I15" s="6"/>
      <c r="J15" s="6"/>
      <c r="K15" s="6"/>
      <c r="L15" s="6"/>
    </row>
    <row r="16" spans="2:12" ht="38.549999999999997" customHeight="1" x14ac:dyDescent="0.55000000000000004">
      <c r="B16" s="238" t="s">
        <v>93</v>
      </c>
      <c r="C16" s="22" t="s">
        <v>81</v>
      </c>
      <c r="D16" s="22" t="s">
        <v>85</v>
      </c>
      <c r="E16" s="22" t="s">
        <v>175</v>
      </c>
      <c r="F16" s="4"/>
      <c r="G16" s="4"/>
      <c r="H16" s="6"/>
      <c r="I16" s="6"/>
      <c r="J16" s="6"/>
      <c r="K16" s="6"/>
      <c r="L16" s="6"/>
    </row>
    <row r="17" spans="1:8" ht="38.549999999999997" customHeight="1" x14ac:dyDescent="0.55000000000000004">
      <c r="B17" s="238" t="s">
        <v>95</v>
      </c>
      <c r="C17" s="22" t="s">
        <v>81</v>
      </c>
      <c r="D17" s="22" t="s">
        <v>174</v>
      </c>
      <c r="E17" s="22" t="s">
        <v>90</v>
      </c>
      <c r="F17" s="23"/>
      <c r="G17" s="23"/>
    </row>
    <row r="18" spans="1:8" ht="42" customHeight="1" x14ac:dyDescent="0.55000000000000004">
      <c r="B18" s="4"/>
      <c r="C18" s="4"/>
      <c r="D18" s="4"/>
      <c r="E18" s="4"/>
      <c r="F18" s="4"/>
      <c r="G18" s="4"/>
    </row>
    <row r="19" spans="1:8" ht="73.95" customHeight="1" x14ac:dyDescent="0.55000000000000004">
      <c r="B19" s="403" t="s">
        <v>326</v>
      </c>
      <c r="C19" s="403"/>
      <c r="D19" s="4"/>
      <c r="E19" s="4"/>
      <c r="F19" s="4"/>
      <c r="G19" s="4"/>
    </row>
    <row r="20" spans="1:8" ht="38.549999999999997" customHeight="1" x14ac:dyDescent="0.55000000000000004">
      <c r="A20" s="6"/>
      <c r="B20" s="399" t="s">
        <v>176</v>
      </c>
      <c r="C20" s="400"/>
      <c r="E20" s="4"/>
      <c r="F20" s="4"/>
      <c r="G20" s="4"/>
    </row>
    <row r="21" spans="1:8" ht="38.549999999999997" customHeight="1" x14ac:dyDescent="0.55000000000000004">
      <c r="A21" s="6"/>
      <c r="B21" s="401" t="s">
        <v>177</v>
      </c>
      <c r="C21" s="402"/>
      <c r="E21" s="4"/>
      <c r="F21" s="4"/>
      <c r="G21" s="4"/>
    </row>
    <row r="22" spans="1:8" ht="37.950000000000003" customHeight="1" x14ac:dyDescent="0.55000000000000004">
      <c r="A22" s="6"/>
      <c r="B22" s="4"/>
      <c r="C22" s="4"/>
      <c r="D22" s="4"/>
      <c r="E22" s="4"/>
      <c r="F22" s="4"/>
      <c r="G22" s="4"/>
    </row>
    <row r="23" spans="1:8" ht="93" customHeight="1" x14ac:dyDescent="0.55000000000000004">
      <c r="A23" s="6"/>
      <c r="B23" s="403" t="s">
        <v>325</v>
      </c>
      <c r="C23" s="404"/>
      <c r="D23" s="404"/>
      <c r="E23" s="404"/>
      <c r="F23" s="4"/>
      <c r="G23" s="4"/>
    </row>
    <row r="24" spans="1:8" x14ac:dyDescent="0.55000000000000004">
      <c r="B24" s="397" t="s">
        <v>166</v>
      </c>
      <c r="C24" s="397" t="s">
        <v>172</v>
      </c>
      <c r="D24" s="397"/>
      <c r="E24" s="397"/>
    </row>
    <row r="25" spans="1:8" x14ac:dyDescent="0.55000000000000004">
      <c r="B25" s="398"/>
      <c r="C25" s="24" t="s">
        <v>85</v>
      </c>
      <c r="D25" s="24" t="s">
        <v>84</v>
      </c>
      <c r="E25" s="24" t="s">
        <v>90</v>
      </c>
    </row>
    <row r="26" spans="1:8" x14ac:dyDescent="0.55000000000000004">
      <c r="B26" s="21" t="s">
        <v>90</v>
      </c>
      <c r="C26" s="170">
        <v>3</v>
      </c>
      <c r="D26" s="25">
        <v>6</v>
      </c>
      <c r="E26" s="25">
        <v>9</v>
      </c>
    </row>
    <row r="27" spans="1:8" ht="36" customHeight="1" x14ac:dyDescent="0.55000000000000004">
      <c r="B27" s="21" t="s">
        <v>84</v>
      </c>
      <c r="C27" s="170">
        <v>2</v>
      </c>
      <c r="D27" s="170">
        <v>4</v>
      </c>
      <c r="E27" s="25">
        <v>6</v>
      </c>
    </row>
    <row r="28" spans="1:8" ht="36" customHeight="1" x14ac:dyDescent="0.55000000000000004">
      <c r="B28" s="21" t="s">
        <v>85</v>
      </c>
      <c r="C28" s="26">
        <v>1</v>
      </c>
      <c r="D28" s="170">
        <v>2</v>
      </c>
      <c r="E28" s="170">
        <v>3</v>
      </c>
    </row>
    <row r="29" spans="1:8" ht="36" customHeight="1" x14ac:dyDescent="0.55000000000000004">
      <c r="B29" s="21" t="s">
        <v>81</v>
      </c>
      <c r="C29" s="26">
        <v>0</v>
      </c>
      <c r="D29" s="26">
        <v>0</v>
      </c>
      <c r="E29" s="26">
        <v>0</v>
      </c>
    </row>
    <row r="30" spans="1:8" ht="36" customHeight="1" x14ac:dyDescent="0.55000000000000004"/>
    <row r="31" spans="1:8" x14ac:dyDescent="0.55000000000000004">
      <c r="B31" s="396" t="s">
        <v>298</v>
      </c>
      <c r="C31" s="396"/>
      <c r="D31" s="396"/>
      <c r="E31" s="396"/>
      <c r="F31" s="396"/>
      <c r="G31" s="396"/>
      <c r="H31" s="396"/>
    </row>
    <row r="32" spans="1:8" x14ac:dyDescent="0.55000000000000004">
      <c r="B32" s="234" t="s">
        <v>143</v>
      </c>
      <c r="C32" s="234" t="s">
        <v>144</v>
      </c>
      <c r="D32" s="234" t="s">
        <v>145</v>
      </c>
      <c r="E32" s="398" t="s">
        <v>146</v>
      </c>
      <c r="F32" s="398"/>
      <c r="G32" s="398"/>
      <c r="H32" s="398"/>
    </row>
    <row r="33" spans="2:13" ht="70.05" customHeight="1" x14ac:dyDescent="0.55000000000000004">
      <c r="B33" s="237" t="s">
        <v>90</v>
      </c>
      <c r="C33" s="27" t="s">
        <v>147</v>
      </c>
      <c r="D33" s="28"/>
      <c r="E33" s="411" t="s">
        <v>148</v>
      </c>
      <c r="F33" s="411"/>
      <c r="G33" s="411"/>
      <c r="H33" s="411"/>
    </row>
    <row r="34" spans="2:13" ht="70.05" customHeight="1" x14ac:dyDescent="0.55000000000000004">
      <c r="B34" s="237" t="s">
        <v>84</v>
      </c>
      <c r="C34" s="29" t="s">
        <v>149</v>
      </c>
      <c r="D34" s="171"/>
      <c r="E34" s="411" t="s">
        <v>178</v>
      </c>
      <c r="F34" s="411"/>
      <c r="G34" s="411"/>
      <c r="H34" s="411"/>
    </row>
    <row r="35" spans="2:13" ht="70.05" customHeight="1" x14ac:dyDescent="0.55000000000000004">
      <c r="B35" s="237" t="s">
        <v>151</v>
      </c>
      <c r="C35" s="22" t="s">
        <v>152</v>
      </c>
      <c r="D35" s="30"/>
      <c r="E35" s="411" t="s">
        <v>179</v>
      </c>
      <c r="F35" s="411"/>
      <c r="G35" s="411"/>
      <c r="H35" s="411"/>
    </row>
    <row r="36" spans="2:13" ht="36" customHeight="1" x14ac:dyDescent="0.55000000000000004"/>
    <row r="37" spans="2:13" ht="36" customHeight="1" x14ac:dyDescent="0.55000000000000004">
      <c r="B37" s="396" t="s">
        <v>320</v>
      </c>
      <c r="C37" s="396"/>
      <c r="D37" s="396"/>
      <c r="E37" s="396"/>
      <c r="F37" s="396"/>
      <c r="G37" s="396"/>
      <c r="H37" s="396"/>
      <c r="I37" s="396"/>
      <c r="J37" s="396"/>
      <c r="K37" s="396"/>
    </row>
    <row r="38" spans="2:13" ht="57" customHeight="1" x14ac:dyDescent="0.55000000000000004">
      <c r="B38" s="416" t="s">
        <v>77</v>
      </c>
      <c r="C38" s="416" t="s">
        <v>180</v>
      </c>
      <c r="D38" s="416"/>
      <c r="E38" s="416"/>
      <c r="F38" s="416"/>
      <c r="G38" s="416"/>
      <c r="H38" s="416"/>
      <c r="I38" s="416"/>
      <c r="J38" s="416"/>
      <c r="K38" s="416"/>
      <c r="L38" s="20"/>
    </row>
    <row r="39" spans="2:13" ht="43.95" customHeight="1" x14ac:dyDescent="0.55000000000000004">
      <c r="B39" s="416"/>
      <c r="C39" s="416" t="s">
        <v>85</v>
      </c>
      <c r="D39" s="416"/>
      <c r="E39" s="416"/>
      <c r="F39" s="416" t="s">
        <v>84</v>
      </c>
      <c r="G39" s="416"/>
      <c r="H39" s="416"/>
      <c r="I39" s="416" t="s">
        <v>90</v>
      </c>
      <c r="J39" s="416"/>
      <c r="K39" s="416"/>
      <c r="L39" s="44"/>
      <c r="M39" s="44"/>
    </row>
    <row r="40" spans="2:13" ht="39" customHeight="1" x14ac:dyDescent="0.55000000000000004">
      <c r="B40" s="416"/>
      <c r="C40" s="416" t="s">
        <v>181</v>
      </c>
      <c r="D40" s="416"/>
      <c r="E40" s="416"/>
      <c r="F40" s="416" t="s">
        <v>182</v>
      </c>
      <c r="G40" s="416"/>
      <c r="H40" s="416"/>
      <c r="I40" s="416" t="s">
        <v>183</v>
      </c>
      <c r="J40" s="416"/>
      <c r="K40" s="416"/>
      <c r="L40" s="45"/>
      <c r="M40" s="45"/>
    </row>
    <row r="41" spans="2:13" ht="109.95" customHeight="1" x14ac:dyDescent="0.55000000000000004">
      <c r="B41" s="236" t="s">
        <v>119</v>
      </c>
      <c r="C41" s="415" t="s">
        <v>184</v>
      </c>
      <c r="D41" s="415"/>
      <c r="E41" s="415"/>
      <c r="F41" s="415" t="s">
        <v>121</v>
      </c>
      <c r="G41" s="415"/>
      <c r="H41" s="415"/>
      <c r="I41" s="415" t="s">
        <v>122</v>
      </c>
      <c r="J41" s="415"/>
      <c r="K41" s="415"/>
      <c r="L41" s="46"/>
      <c r="M41" s="46"/>
    </row>
    <row r="42" spans="2:13" ht="109.95" customHeight="1" x14ac:dyDescent="0.55000000000000004">
      <c r="B42" s="237" t="s">
        <v>87</v>
      </c>
      <c r="C42" s="415" t="s">
        <v>123</v>
      </c>
      <c r="D42" s="415"/>
      <c r="E42" s="415"/>
      <c r="F42" s="415" t="s">
        <v>124</v>
      </c>
      <c r="G42" s="415"/>
      <c r="H42" s="415"/>
      <c r="I42" s="415" t="s">
        <v>125</v>
      </c>
      <c r="J42" s="415"/>
      <c r="K42" s="415"/>
      <c r="L42" s="46"/>
      <c r="M42" s="46"/>
    </row>
    <row r="43" spans="2:13" ht="109.95" customHeight="1" x14ac:dyDescent="0.55000000000000004">
      <c r="B43" s="236" t="s">
        <v>185</v>
      </c>
      <c r="C43" s="415" t="s">
        <v>126</v>
      </c>
      <c r="D43" s="415"/>
      <c r="E43" s="415"/>
      <c r="F43" s="415" t="s">
        <v>127</v>
      </c>
      <c r="G43" s="415"/>
      <c r="H43" s="415"/>
      <c r="I43" s="415" t="s">
        <v>128</v>
      </c>
      <c r="J43" s="415"/>
      <c r="K43" s="415"/>
      <c r="L43" s="46"/>
      <c r="M43" s="46"/>
    </row>
    <row r="44" spans="2:13" ht="109.95" customHeight="1" x14ac:dyDescent="0.55000000000000004">
      <c r="B44" s="236" t="s">
        <v>129</v>
      </c>
      <c r="C44" s="415" t="s">
        <v>130</v>
      </c>
      <c r="D44" s="415"/>
      <c r="E44" s="415"/>
      <c r="F44" s="415" t="s">
        <v>131</v>
      </c>
      <c r="G44" s="415"/>
      <c r="H44" s="415"/>
      <c r="I44" s="415" t="s">
        <v>132</v>
      </c>
      <c r="J44" s="415"/>
      <c r="K44" s="415"/>
      <c r="L44" s="46"/>
      <c r="M44" s="46"/>
    </row>
    <row r="45" spans="2:13" ht="109.95" customHeight="1" x14ac:dyDescent="0.55000000000000004">
      <c r="B45" s="237" t="s">
        <v>133</v>
      </c>
      <c r="C45" s="415" t="s">
        <v>134</v>
      </c>
      <c r="D45" s="415"/>
      <c r="E45" s="415"/>
      <c r="F45" s="415" t="s">
        <v>135</v>
      </c>
      <c r="G45" s="415"/>
      <c r="H45" s="415"/>
      <c r="I45" s="415" t="s">
        <v>136</v>
      </c>
      <c r="J45" s="415"/>
      <c r="K45" s="415"/>
      <c r="L45" s="46"/>
      <c r="M45" s="46"/>
    </row>
    <row r="46" spans="2:13" ht="109.95" customHeight="1" x14ac:dyDescent="0.55000000000000004">
      <c r="B46" s="236" t="s">
        <v>137</v>
      </c>
      <c r="C46" s="415" t="s">
        <v>138</v>
      </c>
      <c r="D46" s="415"/>
      <c r="E46" s="415"/>
      <c r="F46" s="415" t="s">
        <v>139</v>
      </c>
      <c r="G46" s="415"/>
      <c r="H46" s="415"/>
      <c r="I46" s="415" t="s">
        <v>140</v>
      </c>
      <c r="J46" s="415"/>
      <c r="K46" s="415"/>
      <c r="L46" s="46"/>
      <c r="M46" s="46"/>
    </row>
    <row r="47" spans="2:13" ht="70.05" customHeight="1" x14ac:dyDescent="0.55000000000000004">
      <c r="B47" s="3"/>
      <c r="C47" s="3"/>
      <c r="D47" s="3"/>
      <c r="E47" s="3"/>
      <c r="F47" s="3"/>
      <c r="G47" s="3"/>
    </row>
    <row r="48" spans="2:13" ht="70.05" customHeight="1" x14ac:dyDescent="0.55000000000000004">
      <c r="B48" s="3"/>
      <c r="C48" s="3"/>
      <c r="D48" s="3"/>
      <c r="E48" s="3"/>
      <c r="F48" s="3"/>
      <c r="G48" s="3"/>
    </row>
    <row r="49" spans="2:7" ht="70.05" customHeight="1" x14ac:dyDescent="0.55000000000000004">
      <c r="B49" s="412"/>
      <c r="C49" s="17"/>
      <c r="D49" s="8"/>
      <c r="E49" s="414"/>
      <c r="F49" s="414"/>
      <c r="G49" s="414"/>
    </row>
    <row r="50" spans="2:7" ht="70.05" customHeight="1" x14ac:dyDescent="0.55000000000000004">
      <c r="B50" s="413"/>
      <c r="C50" s="2"/>
      <c r="D50" s="8"/>
      <c r="E50" s="414"/>
      <c r="F50" s="414"/>
      <c r="G50" s="414"/>
    </row>
    <row r="51" spans="2:7" ht="70.05" customHeight="1" x14ac:dyDescent="0.55000000000000004">
      <c r="B51" s="413"/>
      <c r="C51" s="2"/>
      <c r="D51" s="8"/>
      <c r="E51" s="414"/>
      <c r="F51" s="414"/>
      <c r="G51" s="414"/>
    </row>
    <row r="52" spans="2:7" ht="70.05" customHeight="1" x14ac:dyDescent="0.55000000000000004">
      <c r="B52" s="412"/>
      <c r="C52" s="17"/>
      <c r="D52" s="8"/>
      <c r="E52" s="414"/>
      <c r="F52" s="414"/>
      <c r="G52" s="414"/>
    </row>
    <row r="53" spans="2:7" ht="70.05" customHeight="1" x14ac:dyDescent="0.55000000000000004">
      <c r="B53" s="413"/>
      <c r="C53" s="2"/>
      <c r="D53" s="8"/>
      <c r="E53" s="414"/>
      <c r="F53" s="414"/>
      <c r="G53" s="414"/>
    </row>
    <row r="54" spans="2:7" ht="70.05" customHeight="1" x14ac:dyDescent="0.55000000000000004">
      <c r="B54" s="413"/>
      <c r="C54" s="2"/>
      <c r="D54" s="8"/>
      <c r="E54" s="414"/>
      <c r="F54" s="414"/>
      <c r="G54" s="414"/>
    </row>
    <row r="55" spans="2:7" ht="70.05" customHeight="1" x14ac:dyDescent="0.55000000000000004">
      <c r="B55" s="412"/>
      <c r="C55" s="17"/>
      <c r="D55" s="8"/>
      <c r="E55" s="414"/>
      <c r="F55" s="414"/>
      <c r="G55" s="414"/>
    </row>
    <row r="56" spans="2:7" ht="70.05" customHeight="1" x14ac:dyDescent="0.55000000000000004">
      <c r="B56" s="413"/>
      <c r="C56" s="2"/>
      <c r="D56" s="8"/>
      <c r="E56" s="414"/>
      <c r="F56" s="414"/>
      <c r="G56" s="414"/>
    </row>
    <row r="57" spans="2:7" ht="70.05" customHeight="1" x14ac:dyDescent="0.55000000000000004">
      <c r="B57" s="413"/>
      <c r="C57" s="2"/>
      <c r="D57" s="8"/>
      <c r="E57" s="414"/>
      <c r="F57" s="414"/>
      <c r="G57" s="414"/>
    </row>
    <row r="58" spans="2:7" x14ac:dyDescent="0.55000000000000004">
      <c r="B58" s="8"/>
      <c r="C58" s="8"/>
      <c r="D58" s="8"/>
      <c r="E58" s="8"/>
      <c r="F58" s="8"/>
      <c r="G58" s="8"/>
    </row>
    <row r="59" spans="2:7" x14ac:dyDescent="0.55000000000000004">
      <c r="B59" s="8"/>
      <c r="C59" s="8"/>
      <c r="D59" s="8"/>
      <c r="E59" s="8"/>
      <c r="F59" s="8"/>
      <c r="G59" s="8"/>
    </row>
    <row r="60" spans="2:7" x14ac:dyDescent="0.55000000000000004">
      <c r="B60" s="8"/>
      <c r="C60" s="8"/>
      <c r="D60" s="8"/>
      <c r="E60" s="8"/>
      <c r="F60" s="8"/>
      <c r="G60" s="8"/>
    </row>
    <row r="61" spans="2:7" x14ac:dyDescent="0.55000000000000004">
      <c r="B61" s="8"/>
      <c r="C61" s="8"/>
      <c r="D61" s="8"/>
      <c r="E61" s="8"/>
      <c r="F61" s="8"/>
      <c r="G61" s="8"/>
    </row>
    <row r="62" spans="2:7" x14ac:dyDescent="0.55000000000000004">
      <c r="B62" s="8"/>
      <c r="C62" s="8"/>
      <c r="D62" s="8"/>
      <c r="E62" s="8"/>
      <c r="F62" s="8"/>
      <c r="G62" s="8"/>
    </row>
    <row r="63" spans="2:7" x14ac:dyDescent="0.55000000000000004">
      <c r="B63" s="8"/>
      <c r="C63" s="8"/>
      <c r="D63" s="8"/>
      <c r="E63" s="8"/>
      <c r="F63" s="8"/>
      <c r="G63" s="8"/>
    </row>
    <row r="64" spans="2:7" x14ac:dyDescent="0.55000000000000004">
      <c r="B64" s="8"/>
      <c r="C64" s="8"/>
      <c r="D64" s="8"/>
      <c r="E64" s="8"/>
      <c r="F64" s="8"/>
      <c r="G64" s="8"/>
    </row>
    <row r="65" spans="2:7" x14ac:dyDescent="0.55000000000000004">
      <c r="B65" s="8"/>
      <c r="C65" s="8"/>
      <c r="D65" s="8"/>
      <c r="E65" s="8"/>
      <c r="F65" s="8"/>
      <c r="G65" s="8"/>
    </row>
    <row r="66" spans="2:7" x14ac:dyDescent="0.55000000000000004">
      <c r="B66" s="8"/>
      <c r="C66" s="8"/>
      <c r="D66" s="8"/>
      <c r="E66" s="8"/>
      <c r="F66" s="8"/>
      <c r="G66" s="8"/>
    </row>
    <row r="67" spans="2:7" x14ac:dyDescent="0.55000000000000004">
      <c r="B67" s="8"/>
      <c r="C67" s="8"/>
      <c r="D67" s="8"/>
      <c r="E67" s="8"/>
      <c r="F67" s="8"/>
      <c r="G67" s="8"/>
    </row>
    <row r="68" spans="2:7" x14ac:dyDescent="0.55000000000000004">
      <c r="B68" s="8"/>
      <c r="C68" s="8"/>
      <c r="D68" s="8"/>
      <c r="E68" s="8"/>
      <c r="F68" s="8"/>
      <c r="G68" s="8"/>
    </row>
    <row r="69" spans="2:7" x14ac:dyDescent="0.55000000000000004">
      <c r="B69" s="8"/>
      <c r="C69" s="8"/>
      <c r="D69" s="8"/>
      <c r="E69" s="8"/>
      <c r="F69" s="8"/>
      <c r="G69" s="8"/>
    </row>
    <row r="70" spans="2:7" x14ac:dyDescent="0.55000000000000004">
      <c r="B70" s="8"/>
      <c r="C70" s="8"/>
      <c r="D70" s="8"/>
      <c r="E70" s="8"/>
      <c r="F70" s="8"/>
      <c r="G70" s="8"/>
    </row>
    <row r="71" spans="2:7" x14ac:dyDescent="0.55000000000000004">
      <c r="B71" s="8"/>
      <c r="C71" s="8"/>
      <c r="D71" s="8"/>
      <c r="E71" s="8"/>
      <c r="F71" s="8"/>
      <c r="G71" s="8"/>
    </row>
    <row r="72" spans="2:7" x14ac:dyDescent="0.55000000000000004">
      <c r="B72" s="8"/>
      <c r="C72" s="8"/>
      <c r="D72" s="8"/>
      <c r="E72" s="8"/>
      <c r="F72" s="8"/>
      <c r="G72" s="8"/>
    </row>
    <row r="73" spans="2:7" x14ac:dyDescent="0.55000000000000004">
      <c r="B73" s="8"/>
      <c r="C73" s="8"/>
      <c r="D73" s="8"/>
      <c r="E73" s="8"/>
      <c r="F73" s="8"/>
      <c r="G73" s="8"/>
    </row>
    <row r="74" spans="2:7" x14ac:dyDescent="0.55000000000000004">
      <c r="B74" s="8"/>
      <c r="C74" s="8"/>
      <c r="D74" s="8"/>
      <c r="E74" s="8"/>
      <c r="F74" s="8"/>
      <c r="G74" s="8"/>
    </row>
    <row r="75" spans="2:7" x14ac:dyDescent="0.55000000000000004">
      <c r="B75" s="8"/>
      <c r="C75" s="8"/>
      <c r="D75" s="8"/>
      <c r="E75" s="8"/>
      <c r="F75" s="8"/>
      <c r="G75" s="8"/>
    </row>
    <row r="76" spans="2:7" x14ac:dyDescent="0.55000000000000004">
      <c r="B76" s="8"/>
      <c r="C76" s="8"/>
      <c r="D76" s="8"/>
      <c r="E76" s="8"/>
      <c r="F76" s="8"/>
      <c r="G76" s="8"/>
    </row>
    <row r="77" spans="2:7" x14ac:dyDescent="0.55000000000000004">
      <c r="B77" s="8"/>
      <c r="C77" s="8"/>
      <c r="D77" s="8"/>
      <c r="E77" s="8"/>
      <c r="F77" s="8"/>
      <c r="G77" s="8"/>
    </row>
    <row r="78" spans="2:7" x14ac:dyDescent="0.55000000000000004">
      <c r="B78" s="8"/>
      <c r="C78" s="8"/>
      <c r="D78" s="8"/>
      <c r="E78" s="8"/>
      <c r="F78" s="8"/>
      <c r="G78" s="8"/>
    </row>
    <row r="79" spans="2:7" x14ac:dyDescent="0.55000000000000004">
      <c r="B79" s="8"/>
      <c r="C79" s="8"/>
      <c r="D79" s="8"/>
      <c r="E79" s="8"/>
      <c r="F79" s="8"/>
      <c r="G79" s="8"/>
    </row>
    <row r="80" spans="2:7" x14ac:dyDescent="0.55000000000000004">
      <c r="B80" s="8"/>
      <c r="C80" s="8"/>
      <c r="D80" s="8"/>
      <c r="E80" s="8"/>
      <c r="F80" s="8"/>
      <c r="G80" s="8"/>
    </row>
    <row r="81" spans="2:7" x14ac:dyDescent="0.55000000000000004">
      <c r="B81" s="8"/>
      <c r="C81" s="8"/>
      <c r="D81" s="8"/>
      <c r="E81" s="8"/>
      <c r="F81" s="8"/>
      <c r="G81" s="8"/>
    </row>
    <row r="82" spans="2:7" x14ac:dyDescent="0.55000000000000004">
      <c r="B82" s="8"/>
      <c r="C82" s="8"/>
      <c r="D82" s="8"/>
      <c r="E82" s="8"/>
      <c r="F82" s="8"/>
      <c r="G82" s="8"/>
    </row>
    <row r="83" spans="2:7" x14ac:dyDescent="0.55000000000000004">
      <c r="B83" s="8"/>
      <c r="C83" s="8"/>
      <c r="D83" s="8"/>
      <c r="E83" s="8"/>
      <c r="F83" s="8"/>
      <c r="G83" s="8"/>
    </row>
    <row r="84" spans="2:7" x14ac:dyDescent="0.55000000000000004">
      <c r="B84" s="8"/>
      <c r="C84" s="8"/>
      <c r="D84" s="8"/>
      <c r="E84" s="8"/>
      <c r="F84" s="8"/>
      <c r="G84" s="8"/>
    </row>
    <row r="85" spans="2:7" x14ac:dyDescent="0.55000000000000004">
      <c r="B85" s="8"/>
      <c r="C85" s="8"/>
      <c r="D85" s="8"/>
      <c r="E85" s="8"/>
      <c r="F85" s="8"/>
      <c r="G85" s="8"/>
    </row>
    <row r="86" spans="2:7" x14ac:dyDescent="0.55000000000000004">
      <c r="B86" s="8"/>
      <c r="C86" s="8"/>
      <c r="D86" s="8"/>
      <c r="E86" s="8"/>
      <c r="F86" s="8"/>
      <c r="G86" s="8"/>
    </row>
    <row r="87" spans="2:7" x14ac:dyDescent="0.55000000000000004">
      <c r="B87" s="8"/>
      <c r="C87" s="8"/>
      <c r="D87" s="8"/>
      <c r="E87" s="8"/>
      <c r="F87" s="8"/>
      <c r="G87" s="8"/>
    </row>
    <row r="88" spans="2:7" x14ac:dyDescent="0.55000000000000004">
      <c r="B88" s="8"/>
      <c r="C88" s="8"/>
      <c r="D88" s="8"/>
      <c r="E88" s="8"/>
      <c r="F88" s="8"/>
      <c r="G88" s="8"/>
    </row>
    <row r="89" spans="2:7" x14ac:dyDescent="0.55000000000000004">
      <c r="B89" s="8"/>
      <c r="C89" s="8"/>
      <c r="D89" s="8"/>
      <c r="E89" s="8"/>
      <c r="F89" s="8"/>
      <c r="G89" s="8"/>
    </row>
    <row r="90" spans="2:7" x14ac:dyDescent="0.55000000000000004">
      <c r="B90" s="8"/>
      <c r="C90" s="8"/>
      <c r="D90" s="8"/>
      <c r="E90" s="8"/>
      <c r="F90" s="8"/>
      <c r="G90" s="8"/>
    </row>
    <row r="91" spans="2:7" x14ac:dyDescent="0.55000000000000004">
      <c r="B91" s="8"/>
      <c r="C91" s="8"/>
      <c r="D91" s="8"/>
      <c r="E91" s="8"/>
      <c r="F91" s="8"/>
      <c r="G91" s="8"/>
    </row>
    <row r="92" spans="2:7" x14ac:dyDescent="0.55000000000000004">
      <c r="B92" s="8"/>
      <c r="C92" s="8"/>
      <c r="D92" s="8"/>
      <c r="E92" s="8"/>
      <c r="F92" s="8"/>
      <c r="G92" s="8"/>
    </row>
    <row r="93" spans="2:7" x14ac:dyDescent="0.55000000000000004">
      <c r="B93" s="8"/>
      <c r="C93" s="8"/>
      <c r="D93" s="8"/>
      <c r="E93" s="8"/>
      <c r="F93" s="8"/>
      <c r="G93" s="8"/>
    </row>
    <row r="94" spans="2:7" x14ac:dyDescent="0.55000000000000004">
      <c r="B94" s="8"/>
      <c r="C94" s="8"/>
      <c r="D94" s="8"/>
      <c r="E94" s="8"/>
      <c r="F94" s="8"/>
      <c r="G94" s="8"/>
    </row>
    <row r="95" spans="2:7" x14ac:dyDescent="0.55000000000000004">
      <c r="B95" s="8"/>
      <c r="C95" s="8"/>
      <c r="D95" s="8"/>
      <c r="E95" s="8"/>
      <c r="F95" s="8"/>
      <c r="G95" s="8"/>
    </row>
    <row r="96" spans="2:7" x14ac:dyDescent="0.55000000000000004">
      <c r="B96" s="8"/>
      <c r="C96" s="8"/>
      <c r="D96" s="8"/>
      <c r="E96" s="8"/>
      <c r="F96" s="8"/>
      <c r="G96" s="8"/>
    </row>
    <row r="97" spans="2:7" x14ac:dyDescent="0.55000000000000004">
      <c r="B97" s="8"/>
      <c r="C97" s="8"/>
      <c r="D97" s="8"/>
      <c r="E97" s="8"/>
      <c r="F97" s="8"/>
      <c r="G97" s="8"/>
    </row>
    <row r="98" spans="2:7" x14ac:dyDescent="0.55000000000000004">
      <c r="B98" s="8"/>
      <c r="C98" s="8"/>
      <c r="D98" s="8"/>
      <c r="E98" s="8"/>
      <c r="F98" s="8"/>
      <c r="G98" s="8"/>
    </row>
    <row r="99" spans="2:7" x14ac:dyDescent="0.55000000000000004">
      <c r="B99" s="8"/>
      <c r="C99" s="8"/>
      <c r="D99" s="8"/>
      <c r="E99" s="8"/>
      <c r="F99" s="8"/>
      <c r="G99" s="8"/>
    </row>
    <row r="100" spans="2:7" x14ac:dyDescent="0.55000000000000004">
      <c r="B100" s="8"/>
      <c r="C100" s="8"/>
      <c r="D100" s="8"/>
      <c r="E100" s="8"/>
      <c r="F100" s="8"/>
      <c r="G100" s="8"/>
    </row>
    <row r="101" spans="2:7" x14ac:dyDescent="0.55000000000000004">
      <c r="B101" s="8"/>
      <c r="C101" s="8"/>
      <c r="D101" s="8"/>
      <c r="E101" s="8"/>
      <c r="F101" s="8"/>
      <c r="G101" s="8"/>
    </row>
    <row r="102" spans="2:7" x14ac:dyDescent="0.55000000000000004">
      <c r="B102" s="8"/>
      <c r="C102" s="8"/>
      <c r="D102" s="8"/>
      <c r="E102" s="8"/>
      <c r="F102" s="8"/>
      <c r="G102" s="8"/>
    </row>
    <row r="103" spans="2:7" x14ac:dyDescent="0.55000000000000004">
      <c r="B103" s="8"/>
      <c r="C103" s="8"/>
      <c r="D103" s="8"/>
      <c r="E103" s="8"/>
      <c r="F103" s="8"/>
      <c r="G103" s="8"/>
    </row>
    <row r="104" spans="2:7" x14ac:dyDescent="0.55000000000000004">
      <c r="B104" s="8"/>
      <c r="C104" s="8"/>
      <c r="D104" s="8"/>
      <c r="E104" s="8"/>
      <c r="F104" s="8"/>
      <c r="G104" s="8"/>
    </row>
    <row r="105" spans="2:7" x14ac:dyDescent="0.55000000000000004">
      <c r="B105" s="8"/>
      <c r="C105" s="8"/>
      <c r="D105" s="8"/>
      <c r="E105" s="8"/>
      <c r="F105" s="8"/>
      <c r="G105" s="8"/>
    </row>
    <row r="106" spans="2:7" x14ac:dyDescent="0.55000000000000004">
      <c r="B106" s="8"/>
      <c r="C106" s="8"/>
      <c r="D106" s="8"/>
      <c r="E106" s="8"/>
      <c r="F106" s="8"/>
      <c r="G106" s="8"/>
    </row>
  </sheetData>
  <sheetProtection algorithmName="SHA-512" hashValue="u9Pt4yZ/3/jr4FpPicxEzWJhnIx8VOzrx/R3QN993OyhZUlgjCFCYm0eejevnsDV3mD2J7n3qK3FFvvALVmDEQ==" saltValue="4Lkcya037xjc8Wi8ovkd3A==" spinCount="100000" sheet="1" scenarios="1" selectLockedCells="1" selectUnlockedCells="1"/>
  <mergeCells count="60">
    <mergeCell ref="I39:K39"/>
    <mergeCell ref="B37:K37"/>
    <mergeCell ref="I42:K42"/>
    <mergeCell ref="I41:K41"/>
    <mergeCell ref="I43:K43"/>
    <mergeCell ref="I44:K44"/>
    <mergeCell ref="I45:K45"/>
    <mergeCell ref="I46:K46"/>
    <mergeCell ref="C38:K38"/>
    <mergeCell ref="C40:E40"/>
    <mergeCell ref="C41:E41"/>
    <mergeCell ref="C42:E42"/>
    <mergeCell ref="C43:E43"/>
    <mergeCell ref="C44:E44"/>
    <mergeCell ref="F40:H40"/>
    <mergeCell ref="F41:H41"/>
    <mergeCell ref="F42:H42"/>
    <mergeCell ref="F43:H43"/>
    <mergeCell ref="F44:H44"/>
    <mergeCell ref="I40:K40"/>
    <mergeCell ref="C45:E45"/>
    <mergeCell ref="C46:E46"/>
    <mergeCell ref="F45:H45"/>
    <mergeCell ref="F46:H46"/>
    <mergeCell ref="B38:B40"/>
    <mergeCell ref="C39:E39"/>
    <mergeCell ref="F39:H39"/>
    <mergeCell ref="E32:H32"/>
    <mergeCell ref="E33:H33"/>
    <mergeCell ref="E34:H34"/>
    <mergeCell ref="E35:H35"/>
    <mergeCell ref="B55:B57"/>
    <mergeCell ref="E55:G55"/>
    <mergeCell ref="E56:G56"/>
    <mergeCell ref="E57:G57"/>
    <mergeCell ref="B49:B51"/>
    <mergeCell ref="E49:G49"/>
    <mergeCell ref="E50:G50"/>
    <mergeCell ref="E51:G51"/>
    <mergeCell ref="B52:B54"/>
    <mergeCell ref="E52:G52"/>
    <mergeCell ref="E53:G53"/>
    <mergeCell ref="E54:G54"/>
    <mergeCell ref="D7:F7"/>
    <mergeCell ref="H3:I3"/>
    <mergeCell ref="D3:F3"/>
    <mergeCell ref="B2:F2"/>
    <mergeCell ref="B19:C19"/>
    <mergeCell ref="B9:E9"/>
    <mergeCell ref="D4:F4"/>
    <mergeCell ref="D5:F5"/>
    <mergeCell ref="D6:F6"/>
    <mergeCell ref="B10:B11"/>
    <mergeCell ref="C10:E10"/>
    <mergeCell ref="B31:H31"/>
    <mergeCell ref="C24:E24"/>
    <mergeCell ref="B24:B25"/>
    <mergeCell ref="B20:C20"/>
    <mergeCell ref="B21:C21"/>
    <mergeCell ref="B23:E23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37E3-FAB0-204D-A4DB-2A123F7201DA}">
  <sheetPr codeName="Sheet8"/>
  <dimension ref="A1:D32"/>
  <sheetViews>
    <sheetView showGridLines="0" zoomScale="75" zoomScaleNormal="40" workbookViewId="0">
      <selection activeCell="B3" sqref="B3"/>
    </sheetView>
  </sheetViews>
  <sheetFormatPr defaultColWidth="65.6328125" defaultRowHeight="30.6" x14ac:dyDescent="0.25"/>
  <cols>
    <col min="1" max="4" width="66.81640625" style="31" customWidth="1"/>
    <col min="5" max="16384" width="65.6328125" style="31"/>
  </cols>
  <sheetData>
    <row r="1" spans="1:4" ht="75" customHeight="1" thickBot="1" x14ac:dyDescent="0.3">
      <c r="A1" s="206" t="s">
        <v>321</v>
      </c>
      <c r="B1" s="207"/>
      <c r="C1" s="207"/>
      <c r="D1" s="208"/>
    </row>
    <row r="2" spans="1:4" ht="31.2" thickTop="1" x14ac:dyDescent="0.25">
      <c r="A2" s="51" t="s">
        <v>242</v>
      </c>
      <c r="B2" s="52" t="s">
        <v>206</v>
      </c>
      <c r="C2" s="53" t="s">
        <v>205</v>
      </c>
      <c r="D2" s="54" t="s">
        <v>204</v>
      </c>
    </row>
    <row r="3" spans="1:4" ht="91.8" x14ac:dyDescent="0.25">
      <c r="A3" s="43" t="s">
        <v>83</v>
      </c>
      <c r="B3" s="38" t="s">
        <v>241</v>
      </c>
      <c r="C3" s="42" t="s">
        <v>240</v>
      </c>
      <c r="D3" s="41" t="s">
        <v>239</v>
      </c>
    </row>
    <row r="4" spans="1:4" ht="122.4" x14ac:dyDescent="0.25">
      <c r="A4" s="39" t="s">
        <v>86</v>
      </c>
      <c r="B4" s="40" t="s">
        <v>238</v>
      </c>
      <c r="C4" s="37" t="s">
        <v>237</v>
      </c>
      <c r="D4" s="36" t="s">
        <v>268</v>
      </c>
    </row>
    <row r="5" spans="1:4" ht="122.4" x14ac:dyDescent="0.25">
      <c r="A5" s="39" t="s">
        <v>88</v>
      </c>
      <c r="B5" s="38" t="s">
        <v>236</v>
      </c>
      <c r="C5" s="37" t="s">
        <v>266</v>
      </c>
      <c r="D5" s="36" t="s">
        <v>235</v>
      </c>
    </row>
    <row r="6" spans="1:4" ht="123" thickBot="1" x14ac:dyDescent="0.3">
      <c r="A6" s="35" t="s">
        <v>91</v>
      </c>
      <c r="B6" s="34" t="s">
        <v>213</v>
      </c>
      <c r="C6" s="33" t="s">
        <v>234</v>
      </c>
      <c r="D6" s="32" t="s">
        <v>233</v>
      </c>
    </row>
    <row r="7" spans="1:4" ht="31.2" thickTop="1" x14ac:dyDescent="0.25">
      <c r="A7" s="50" t="s">
        <v>232</v>
      </c>
      <c r="B7" s="49" t="s">
        <v>206</v>
      </c>
      <c r="C7" s="48" t="s">
        <v>205</v>
      </c>
      <c r="D7" s="47" t="s">
        <v>204</v>
      </c>
    </row>
    <row r="8" spans="1:4" ht="122.4" x14ac:dyDescent="0.25">
      <c r="A8" s="43" t="s">
        <v>83</v>
      </c>
      <c r="B8" s="38" t="s">
        <v>231</v>
      </c>
      <c r="C8" s="42" t="s">
        <v>230</v>
      </c>
      <c r="D8" s="41" t="s">
        <v>288</v>
      </c>
    </row>
    <row r="9" spans="1:4" ht="91.8" x14ac:dyDescent="0.25">
      <c r="A9" s="39" t="s">
        <v>86</v>
      </c>
      <c r="B9" s="40" t="s">
        <v>269</v>
      </c>
      <c r="C9" s="37" t="s">
        <v>229</v>
      </c>
      <c r="D9" s="36" t="s">
        <v>270</v>
      </c>
    </row>
    <row r="10" spans="1:4" ht="153" x14ac:dyDescent="0.25">
      <c r="A10" s="39" t="s">
        <v>88</v>
      </c>
      <c r="B10" s="38" t="s">
        <v>271</v>
      </c>
      <c r="C10" s="37" t="s">
        <v>228</v>
      </c>
      <c r="D10" s="36" t="s">
        <v>214</v>
      </c>
    </row>
    <row r="11" spans="1:4" ht="61.8" thickBot="1" x14ac:dyDescent="0.3">
      <c r="A11" s="35" t="s">
        <v>91</v>
      </c>
      <c r="B11" s="34" t="s">
        <v>265</v>
      </c>
      <c r="C11" s="33" t="s">
        <v>227</v>
      </c>
      <c r="D11" s="32" t="s">
        <v>226</v>
      </c>
    </row>
    <row r="12" spans="1:4" ht="61.8" thickTop="1" x14ac:dyDescent="0.25">
      <c r="A12" s="50" t="s">
        <v>225</v>
      </c>
      <c r="B12" s="49" t="s">
        <v>206</v>
      </c>
      <c r="C12" s="48" t="s">
        <v>205</v>
      </c>
      <c r="D12" s="47" t="s">
        <v>204</v>
      </c>
    </row>
    <row r="13" spans="1:4" ht="122.4" x14ac:dyDescent="0.25">
      <c r="A13" s="43" t="s">
        <v>83</v>
      </c>
      <c r="B13" s="38" t="s">
        <v>224</v>
      </c>
      <c r="C13" s="42" t="s">
        <v>223</v>
      </c>
      <c r="D13" s="41" t="s">
        <v>222</v>
      </c>
    </row>
    <row r="14" spans="1:4" ht="122.4" x14ac:dyDescent="0.25">
      <c r="A14" s="39" t="s">
        <v>86</v>
      </c>
      <c r="B14" s="40" t="s">
        <v>221</v>
      </c>
      <c r="C14" s="37" t="s">
        <v>264</v>
      </c>
      <c r="D14" s="36" t="s">
        <v>263</v>
      </c>
    </row>
    <row r="15" spans="1:4" ht="122.4" x14ac:dyDescent="0.25">
      <c r="A15" s="39" t="s">
        <v>88</v>
      </c>
      <c r="B15" s="38" t="s">
        <v>272</v>
      </c>
      <c r="C15" s="37" t="s">
        <v>220</v>
      </c>
      <c r="D15" s="36" t="s">
        <v>214</v>
      </c>
    </row>
    <row r="16" spans="1:4" ht="123" thickBot="1" x14ac:dyDescent="0.3">
      <c r="A16" s="35" t="s">
        <v>91</v>
      </c>
      <c r="B16" s="34" t="s">
        <v>262</v>
      </c>
      <c r="C16" s="33" t="s">
        <v>219</v>
      </c>
      <c r="D16" s="32" t="s">
        <v>218</v>
      </c>
    </row>
    <row r="17" spans="1:4" ht="31.2" thickTop="1" x14ac:dyDescent="0.25">
      <c r="A17" s="50" t="s">
        <v>217</v>
      </c>
      <c r="B17" s="49" t="s">
        <v>206</v>
      </c>
      <c r="C17" s="48" t="s">
        <v>205</v>
      </c>
      <c r="D17" s="47" t="s">
        <v>204</v>
      </c>
    </row>
    <row r="18" spans="1:4" ht="122.4" x14ac:dyDescent="0.25">
      <c r="A18" s="43" t="s">
        <v>83</v>
      </c>
      <c r="B18" s="38" t="s">
        <v>216</v>
      </c>
      <c r="C18" s="42" t="s">
        <v>261</v>
      </c>
      <c r="D18" s="41" t="s">
        <v>267</v>
      </c>
    </row>
    <row r="19" spans="1:4" ht="122.4" x14ac:dyDescent="0.25">
      <c r="A19" s="39" t="s">
        <v>86</v>
      </c>
      <c r="B19" s="40" t="s">
        <v>260</v>
      </c>
      <c r="C19" s="37" t="s">
        <v>259</v>
      </c>
      <c r="D19" s="36" t="s">
        <v>258</v>
      </c>
    </row>
    <row r="20" spans="1:4" ht="122.4" x14ac:dyDescent="0.25">
      <c r="A20" s="39" t="s">
        <v>88</v>
      </c>
      <c r="B20" s="38" t="s">
        <v>257</v>
      </c>
      <c r="C20" s="37" t="s">
        <v>215</v>
      </c>
      <c r="D20" s="36" t="s">
        <v>214</v>
      </c>
    </row>
    <row r="21" spans="1:4" ht="92.4" thickBot="1" x14ac:dyDescent="0.3">
      <c r="A21" s="35" t="s">
        <v>91</v>
      </c>
      <c r="B21" s="34" t="s">
        <v>213</v>
      </c>
      <c r="C21" s="33" t="s">
        <v>256</v>
      </c>
      <c r="D21" s="32" t="s">
        <v>255</v>
      </c>
    </row>
    <row r="22" spans="1:4" ht="31.2" thickTop="1" x14ac:dyDescent="0.25">
      <c r="A22" s="50" t="s">
        <v>212</v>
      </c>
      <c r="B22" s="49" t="s">
        <v>206</v>
      </c>
      <c r="C22" s="48" t="s">
        <v>205</v>
      </c>
      <c r="D22" s="47" t="s">
        <v>204</v>
      </c>
    </row>
    <row r="23" spans="1:4" ht="91.8" x14ac:dyDescent="0.25">
      <c r="A23" s="43" t="s">
        <v>83</v>
      </c>
      <c r="B23" s="38" t="s">
        <v>254</v>
      </c>
      <c r="C23" s="42" t="s">
        <v>253</v>
      </c>
      <c r="D23" s="41" t="s">
        <v>211</v>
      </c>
    </row>
    <row r="24" spans="1:4" ht="91.8" x14ac:dyDescent="0.25">
      <c r="A24" s="39" t="s">
        <v>86</v>
      </c>
      <c r="B24" s="40" t="s">
        <v>252</v>
      </c>
      <c r="C24" s="37" t="s">
        <v>251</v>
      </c>
      <c r="D24" s="36" t="s">
        <v>210</v>
      </c>
    </row>
    <row r="25" spans="1:4" ht="122.4" x14ac:dyDescent="0.25">
      <c r="A25" s="39" t="s">
        <v>88</v>
      </c>
      <c r="B25" s="38" t="s">
        <v>250</v>
      </c>
      <c r="C25" s="37" t="s">
        <v>209</v>
      </c>
      <c r="D25" s="36" t="s">
        <v>249</v>
      </c>
    </row>
    <row r="26" spans="1:4" ht="123" thickBot="1" x14ac:dyDescent="0.3">
      <c r="A26" s="35" t="s">
        <v>91</v>
      </c>
      <c r="B26" s="34" t="s">
        <v>208</v>
      </c>
      <c r="C26" s="33" t="s">
        <v>248</v>
      </c>
      <c r="D26" s="32" t="s">
        <v>247</v>
      </c>
    </row>
    <row r="27" spans="1:4" ht="31.2" thickTop="1" x14ac:dyDescent="0.25">
      <c r="A27" s="50" t="s">
        <v>207</v>
      </c>
      <c r="B27" s="49" t="s">
        <v>206</v>
      </c>
      <c r="C27" s="48" t="s">
        <v>205</v>
      </c>
      <c r="D27" s="47" t="s">
        <v>204</v>
      </c>
    </row>
    <row r="28" spans="1:4" ht="122.4" x14ac:dyDescent="0.25">
      <c r="A28" s="43" t="s">
        <v>83</v>
      </c>
      <c r="B28" s="38" t="s">
        <v>203</v>
      </c>
      <c r="C28" s="42" t="s">
        <v>202</v>
      </c>
      <c r="D28" s="41" t="s">
        <v>201</v>
      </c>
    </row>
    <row r="29" spans="1:4" ht="122.4" x14ac:dyDescent="0.25">
      <c r="A29" s="39" t="s">
        <v>86</v>
      </c>
      <c r="B29" s="40" t="s">
        <v>200</v>
      </c>
      <c r="C29" s="37" t="s">
        <v>246</v>
      </c>
      <c r="D29" s="36" t="s">
        <v>245</v>
      </c>
    </row>
    <row r="30" spans="1:4" ht="122.4" x14ac:dyDescent="0.25">
      <c r="A30" s="39" t="s">
        <v>88</v>
      </c>
      <c r="B30" s="38" t="s">
        <v>244</v>
      </c>
      <c r="C30" s="37" t="s">
        <v>199</v>
      </c>
      <c r="D30" s="36" t="s">
        <v>198</v>
      </c>
    </row>
    <row r="31" spans="1:4" ht="92.4" thickBot="1" x14ac:dyDescent="0.3">
      <c r="A31" s="35" t="s">
        <v>91</v>
      </c>
      <c r="B31" s="34" t="s">
        <v>243</v>
      </c>
      <c r="C31" s="33" t="s">
        <v>197</v>
      </c>
      <c r="D31" s="32" t="s">
        <v>196</v>
      </c>
    </row>
    <row r="32" spans="1:4" ht="31.2" thickTop="1" x14ac:dyDescent="0.25"/>
  </sheetData>
  <sheetProtection algorithmName="SHA-512" hashValue="mgmoUpx3orJr5EnKRhjlXRLyHUgQ5KdurYT3xQHWvbx2gsNR68sCtCRaYgW9Cpj6KhdRgflll3AY0QhDZPxa6Q==" saltValue="njmGimEwMHVZ7xorslhQeg==" spinCount="100000" sheet="1" objects="1" scenarios="1"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50E935CA92741A5E8AC0B57C5A7C8" ma:contentTypeVersion="14" ma:contentTypeDescription="Create a new document." ma:contentTypeScope="" ma:versionID="bbb02d8c1de11219c365a19210630399">
  <xsd:schema xmlns:xsd="http://www.w3.org/2001/XMLSchema" xmlns:xs="http://www.w3.org/2001/XMLSchema" xmlns:p="http://schemas.microsoft.com/office/2006/metadata/properties" xmlns:ns2="7e097423-58e6-43e3-95b1-27dd6015aaec" xmlns:ns3="a0ac2bfa-2663-43ea-917e-eac1f15ee174" targetNamespace="http://schemas.microsoft.com/office/2006/metadata/properties" ma:root="true" ma:fieldsID="4c27528930cfb48c00350c624db4814d" ns2:_="" ns3:_="">
    <xsd:import namespace="7e097423-58e6-43e3-95b1-27dd6015aaec"/>
    <xsd:import namespace="a0ac2bfa-2663-43ea-917e-eac1f15ee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F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97423-58e6-43e3-95b1-27dd6015a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or" ma:index="21" nillable="true" ma:displayName="For" ma:format="Dropdown" ma:internalName="F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c2bfa-2663-43ea-917e-eac1f15ee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ac2bfa-2663-43ea-917e-eac1f15ee174">
      <UserInfo>
        <DisplayName>Nattaporn Noppadol</DisplayName>
        <AccountId>4516</AccountId>
        <AccountType/>
      </UserInfo>
    </SharedWithUsers>
    <For xmlns="7e097423-58e6-43e3-95b1-27dd6015aaec" xsi:nil="true"/>
  </documentManagement>
</p:properties>
</file>

<file path=customXml/itemProps1.xml><?xml version="1.0" encoding="utf-8"?>
<ds:datastoreItem xmlns:ds="http://schemas.openxmlformats.org/officeDocument/2006/customXml" ds:itemID="{644CF344-CC7F-4250-9D70-BA6B5EDD3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097423-58e6-43e3-95b1-27dd6015aaec"/>
    <ds:schemaRef ds:uri="a0ac2bfa-2663-43ea-917e-eac1f15ee1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56AD1E-11B0-4327-93B8-2A8A5A487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00F8C0-5456-421A-800A-24AD23151FB6}">
  <ds:schemaRefs>
    <ds:schemaRef ds:uri="a0ac2bfa-2663-43ea-917e-eac1f15ee174"/>
    <ds:schemaRef ds:uri="http://purl.org/dc/terms/"/>
    <ds:schemaRef ds:uri="7e097423-58e6-43e3-95b1-27dd6015aaec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59</vt:i4>
      </vt:variant>
    </vt:vector>
  </HeadingPairs>
  <TitlesOfParts>
    <vt:vector size="67" baseType="lpstr">
      <vt:lpstr>หน้าแรก</vt:lpstr>
      <vt:lpstr>STEP 1</vt:lpstr>
      <vt:lpstr>STEP 2</vt:lpstr>
      <vt:lpstr>STEP 3</vt:lpstr>
      <vt:lpstr>หน้าสรุป</vt:lpstr>
      <vt:lpstr>หน้า printout</vt:lpstr>
      <vt:lpstr>ข้อมูลเพิ่มเติม</vt:lpstr>
      <vt:lpstr>ตัวอย่าง</vt:lpstr>
      <vt:lpstr>assertionAgency</vt:lpstr>
      <vt:lpstr>assertionApprover</vt:lpstr>
      <vt:lpstr>assertionCoordinator</vt:lpstr>
      <vt:lpstr>assertionDate</vt:lpstr>
      <vt:lpstr>examplesCon</vt:lpstr>
      <vt:lpstr>examplesFinance</vt:lpstr>
      <vt:lpstr>examplesLaw</vt:lpstr>
      <vt:lpstr>examplesLeak</vt:lpstr>
      <vt:lpstr>examplesLoss</vt:lpstr>
      <vt:lpstr>examplesSafety</vt:lpstr>
      <vt:lpstr>ImpactlevelConAAL</vt:lpstr>
      <vt:lpstr>ImpactlevelConFAL</vt:lpstr>
      <vt:lpstr>ImpactlevelConIAL</vt:lpstr>
      <vt:lpstr>ImpactlevelFinanceAAL</vt:lpstr>
      <vt:lpstr>ImpactlevelFinanceFAL</vt:lpstr>
      <vt:lpstr>ImpactlevelFinanceIAL</vt:lpstr>
      <vt:lpstr>ImpactlevelLawAAL</vt:lpstr>
      <vt:lpstr>ImpactlevelLawFAL</vt:lpstr>
      <vt:lpstr>ImpactlevelLawIAL</vt:lpstr>
      <vt:lpstr>ImpactlevelLeakAAL</vt:lpstr>
      <vt:lpstr>ImpactlevelLeakFAL</vt:lpstr>
      <vt:lpstr>ImpactlevelLeakIAL</vt:lpstr>
      <vt:lpstr>ImpactlevelLossAAL</vt:lpstr>
      <vt:lpstr>ImpactlevelLossFAL</vt:lpstr>
      <vt:lpstr>ImpactlevelLossIAL</vt:lpstr>
      <vt:lpstr>ImpactlevelSafetyAAL</vt:lpstr>
      <vt:lpstr>ImpactlevelSafetyFAL</vt:lpstr>
      <vt:lpstr>ImpactlevelSafetyIAL</vt:lpstr>
      <vt:lpstr>isAccessingPersonalInfo</vt:lpstr>
      <vt:lpstr>isFederated</vt:lpstr>
      <vt:lpstr>isFrontChannel</vt:lpstr>
      <vt:lpstr>isInfoAssertion</vt:lpstr>
      <vt:lpstr>likelihood</vt:lpstr>
      <vt:lpstr>magnitude</vt:lpstr>
      <vt:lpstr>needPersonalInfo</vt:lpstr>
      <vt:lpstr>needRegistration</vt:lpstr>
      <vt:lpstr>recommended_assurance_levels</vt:lpstr>
      <vt:lpstr>RisklevelConAAL</vt:lpstr>
      <vt:lpstr>RisklevelConFAL</vt:lpstr>
      <vt:lpstr>RisklevelConIAL</vt:lpstr>
      <vt:lpstr>RisklevelFinanceAAL</vt:lpstr>
      <vt:lpstr>RisklevelFinanceFAL</vt:lpstr>
      <vt:lpstr>RisklevelFinanceIAL</vt:lpstr>
      <vt:lpstr>RisklevelLawAAL</vt:lpstr>
      <vt:lpstr>RisklevelLawFAL</vt:lpstr>
      <vt:lpstr>RisklevelLawIAL</vt:lpstr>
      <vt:lpstr>RisklevelLeakAAL</vt:lpstr>
      <vt:lpstr>RisklevelLeakFAL</vt:lpstr>
      <vt:lpstr>RisklevelLeakIAL</vt:lpstr>
      <vt:lpstr>RisklevelLossAAL</vt:lpstr>
      <vt:lpstr>RisklevelLossFAL</vt:lpstr>
      <vt:lpstr>RisklevelLossIAL</vt:lpstr>
      <vt:lpstr>RisklevelSafetyAAL</vt:lpstr>
      <vt:lpstr>RisklevelSafetyFAL</vt:lpstr>
      <vt:lpstr>RisklevelSafetyIAL</vt:lpstr>
      <vt:lpstr>serviceGoal</vt:lpstr>
      <vt:lpstr>serviceName</vt:lpstr>
      <vt:lpstr>serviceUser</vt:lpstr>
      <vt:lpstr>หมายเหตุ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Nunnaphat Songmanee</dc:creator>
  <cp:keywords/>
  <dc:description/>
  <cp:lastModifiedBy>Theerawat Rojanapitoon</cp:lastModifiedBy>
  <cp:revision/>
  <cp:lastPrinted>2021-11-29T07:21:39Z</cp:lastPrinted>
  <dcterms:created xsi:type="dcterms:W3CDTF">2021-08-14T18:35:22Z</dcterms:created>
  <dcterms:modified xsi:type="dcterms:W3CDTF">2022-02-18T07:23:03Z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0x01010037550E935CA92741A5E8AC0B57C5A7C8</vt:lpwstr>
  </property>
</Properties>
</file>